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325" tabRatio="935" firstSheet="10" activeTab="10"/>
  </bookViews>
  <sheets>
    <sheet name="1. quarterly GDP growth" sheetId="1" r:id="rId1"/>
    <sheet name="2. Sectoral growth" sheetId="26" r:id="rId2"/>
    <sheet name="3. Real economy shares of GDP" sheetId="27" r:id="rId3"/>
    <sheet name="4. expenditure on GDP" sheetId="6" r:id="rId4"/>
    <sheet name="5. Quarterly production volumes" sheetId="7" r:id="rId5"/>
    <sheet name="6. Mfg sales in constant rands" sheetId="30" r:id="rId6"/>
    <sheet name="7. Employment by sector" sheetId="31" r:id="rId7"/>
    <sheet name="8. Employment in mfg and other" sheetId="32" r:id="rId8"/>
    <sheet name="9. Employment mfg subsectors" sheetId="33" r:id="rId9"/>
    <sheet name="10. Mining employment" sheetId="34" r:id="rId10"/>
    <sheet name="11. Exports, imports, BOT" sheetId="35" r:id="rId11"/>
    <sheet name="12_13 imports exports sector" sheetId="36" r:id="rId12"/>
    <sheet name="Table 1.Trade by mfg subsectors" sheetId="37" r:id="rId13"/>
    <sheet name="14. Quarterly investment" sheetId="12" r:id="rId14"/>
    <sheet name="15. Change in investment" sheetId="28" r:id="rId15"/>
    <sheet name="16. Return on assets" sheetId="39" r:id="rId16"/>
    <sheet name="17. Mining and mfg profits" sheetId="40" r:id="rId17"/>
    <sheet name="18. Investment in manufacturing" sheetId="4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13" hidden="1">'[1]Table 2.5'!#REF!</definedName>
    <definedName name="_AMO_SingleObject_104386094_ROM_F0.SEC2.Tabulate_1.SEC2.BDY.Cross_tabular_summary_report_Table_1" localSheetId="5" hidden="1">'[2]Table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13" hidden="1">[1]Table3.8b!#REF!</definedName>
    <definedName name="_AMO_SingleObject_205779628_ROM_F0.SEC2.Tabulate_1.SEC2.BDY.Cross_tabular_summary_report_Table_1" localSheetId="5" hidden="1">[2]Table3.8b!#REF!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13" hidden="1">[1]Table6!#REF!</definedName>
    <definedName name="_AMO_SingleObject_30194841_ROM_F0.SEC2.Tabulate_1.SEC1.FTR.TXT1" localSheetId="5" hidden="1">[2]Table6!#REF!</definedName>
    <definedName name="_AMO_SingleObject_30194841_ROM_F0.SEC2.Tabulate_1.SEC1.FTR.TXT1" hidden="1">[1]Table6!#REF!</definedName>
    <definedName name="_AMO_SingleObject_362274166__A1" localSheetId="5">'[3]Use table 2007 '!$A$2:$BN$121</definedName>
    <definedName name="_AMO_SingleObject_362274166__A1">'[4]Use table 2007 '!$A$2:$BN$121</definedName>
    <definedName name="_AMO_SingleObject_37461558_ROM_F0.SEC2.Tabulate_1.SEC1.HDR.TXT1" localSheetId="13" hidden="1">'[1]Table 2.4'!#REF!</definedName>
    <definedName name="_AMO_SingleObject_37461558_ROM_F0.SEC2.Tabulate_1.SEC1.HDR.TXT1" localSheetId="5" hidden="1">'[2]Table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13" hidden="1">[1]Table3.8c!#REF!</definedName>
    <definedName name="_AMO_SingleObject_732119577_ROM_F0.SEC2.Tabulate_1.SEC2.BDY.Cross_tabular_summary_report_Table_1" localSheetId="5" hidden="1">[2]Table3.8c!#REF!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13" hidden="1">'[1]Table 2'!#REF!</definedName>
    <definedName name="_AMO_SingleObject_921006515_ROM_F0.SEC2.Tabulate_1.SEC1.FTR.TXT1" localSheetId="5" hidden="1">'[2]Table 2'!#REF!</definedName>
    <definedName name="_AMO_SingleObject_921006515_ROM_F0.SEC2.Tabulate_1.SEC1.FTR.TXT1" hidden="1">'[1]Table 2'!#REF!</definedName>
    <definedName name="_AMO_SingleObject_921006515_ROM_F0.SEC2.Tabulate_1.SEC1.HDR.TXT1" localSheetId="13" hidden="1">'[1]Table 2'!#REF!</definedName>
    <definedName name="_AMO_SingleObject_921006515_ROM_F0.SEC2.Tabulate_1.SEC1.HDR.TXT1" localSheetId="5" hidden="1">'[2]Table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3" hidden="1">"'1d42739f-d7fd-4229-a551-64b856bb941d'"</definedName>
    <definedName name="_AMO_UniqueIdentifier" localSheetId="16" hidden="1">"'efab4470-c4bd-43e8-8ceb-261361bc6378'"</definedName>
    <definedName name="_AMO_UniqueIdentifier" hidden="1">"'1d42739f-d7fd-4229-a551-64b856bb941d'"</definedName>
    <definedName name="_AMO_XmlVersion" hidden="1">"'1'"</definedName>
    <definedName name="Asanda" localSheetId="13">'[1]Table 2'!#REF!</definedName>
    <definedName name="Asanda" localSheetId="5">'[2]Table 2'!#REF!</definedName>
    <definedName name="Asanda">'[1]Table 2'!#REF!</definedName>
    <definedName name="B1_av78" localSheetId="13">#REF!</definedName>
    <definedName name="B1_av78" localSheetId="5">#REF!</definedName>
    <definedName name="B1_av78">#REF!</definedName>
    <definedName name="Budget_adjusted_96_97" localSheetId="13">#REF!</definedName>
    <definedName name="Budget_adjusted_96_97" localSheetId="5">#REF!</definedName>
    <definedName name="Budget_adjusted_96_97">#REF!</definedName>
    <definedName name="Budget_main_96_97" localSheetId="13">#REF!</definedName>
    <definedName name="Budget_main_96_97" localSheetId="5">#REF!</definedName>
    <definedName name="Budget_main_96_97">#REF!</definedName>
    <definedName name="Budget_main_97_98" localSheetId="13">#REF!</definedName>
    <definedName name="Budget_main_97_98">#REF!</definedName>
    <definedName name="DHDHDH" localSheetId="13">#REF!</definedName>
    <definedName name="DHDHDH">#REF!</definedName>
    <definedName name="End_column" localSheetId="13">#REF!</definedName>
    <definedName name="End_column">#REF!</definedName>
    <definedName name="End_Row" localSheetId="13">#REF!</definedName>
    <definedName name="End_Row">#REF!</definedName>
    <definedName name="End_sheet" localSheetId="13">#REF!</definedName>
    <definedName name="End_sheet">#REF!</definedName>
    <definedName name="Expend_actual_96_97" localSheetId="13">#REF!</definedName>
    <definedName name="Expend_actual_96_97">#REF!</definedName>
    <definedName name="FitTall" localSheetId="13">#REF!</definedName>
    <definedName name="FitTall">#REF!</definedName>
    <definedName name="FitWide" localSheetId="13">#REF!</definedName>
    <definedName name="FitWide">#REF!</definedName>
    <definedName name="FooterLeft1" localSheetId="13">#REF!</definedName>
    <definedName name="FooterLeft1">#REF!</definedName>
    <definedName name="FooterLeft2" localSheetId="13">#REF!</definedName>
    <definedName name="FooterLeft2">#REF!</definedName>
    <definedName name="FooterLeft3" localSheetId="13">#REF!</definedName>
    <definedName name="FooterLeft3">#REF!</definedName>
    <definedName name="FooterLeft4" localSheetId="13">#REF!</definedName>
    <definedName name="FooterLeft4">#REF!</definedName>
    <definedName name="FooterLeft5" localSheetId="13">#REF!</definedName>
    <definedName name="FooterLeft5">#REF!</definedName>
    <definedName name="FooterLeft6" localSheetId="13">#REF!</definedName>
    <definedName name="FooterLeft6">#REF!</definedName>
    <definedName name="FooterRight1" localSheetId="13">#REF!</definedName>
    <definedName name="FooterRight1">#REF!</definedName>
    <definedName name="FooterRight2" localSheetId="13">#REF!</definedName>
    <definedName name="FooterRight2">#REF!</definedName>
    <definedName name="FooterRight3" localSheetId="13">#REF!</definedName>
    <definedName name="FooterRight3">#REF!</definedName>
    <definedName name="FooterRight4" localSheetId="13">#REF!</definedName>
    <definedName name="FooterRight4">#REF!</definedName>
    <definedName name="FooterRight5" localSheetId="13">#REF!</definedName>
    <definedName name="FooterRight5">#REF!</definedName>
    <definedName name="FooterRight6" localSheetId="13">#REF!</definedName>
    <definedName name="FooterRight6">#REF!</definedName>
    <definedName name="HeaderLeft1" localSheetId="13">#REF!</definedName>
    <definedName name="HeaderLeft1">#REF!</definedName>
    <definedName name="HeaderLeft2" localSheetId="13">#REF!</definedName>
    <definedName name="HeaderLeft2">#REF!</definedName>
    <definedName name="HeaderLeft3" localSheetId="13">#REF!</definedName>
    <definedName name="HeaderLeft3">#REF!</definedName>
    <definedName name="HeaderLeft4" localSheetId="13">#REF!</definedName>
    <definedName name="HeaderLeft4">#REF!</definedName>
    <definedName name="HeaderLeft5" localSheetId="13">#REF!</definedName>
    <definedName name="HeaderLeft5">#REF!</definedName>
    <definedName name="HeaderLeft6" localSheetId="13">#REF!</definedName>
    <definedName name="HeaderLeft6">#REF!</definedName>
    <definedName name="HeaderRight1" localSheetId="13">#REF!</definedName>
    <definedName name="HeaderRight1">#REF!</definedName>
    <definedName name="HeaderRight2" localSheetId="13">#REF!</definedName>
    <definedName name="HeaderRight2">#REF!</definedName>
    <definedName name="HeaderRight3" localSheetId="13">#REF!</definedName>
    <definedName name="HeaderRight3">#REF!</definedName>
    <definedName name="HeaderRight4" localSheetId="13">#REF!</definedName>
    <definedName name="HeaderRight4">#REF!</definedName>
    <definedName name="HeaderRight5" localSheetId="13">#REF!</definedName>
    <definedName name="HeaderRight5">#REF!</definedName>
    <definedName name="HeaderRight6" localSheetId="13">#REF!</definedName>
    <definedName name="HeaderRight6">#REF!</definedName>
    <definedName name="Hennie_Table_5_Page_1" localSheetId="13">#REF!</definedName>
    <definedName name="Hennie_Table_5_Page_1">#REF!</definedName>
    <definedName name="Hennie_Table_5_page_2" localSheetId="13">#REF!</definedName>
    <definedName name="Hennie_Table_5_page_2">#REF!</definedName>
    <definedName name="huh" localSheetId="13">#REF!</definedName>
    <definedName name="huh" localSheetId="16">#REF!</definedName>
    <definedName name="huh">#REF!</definedName>
    <definedName name="j" localSheetId="13" hidden="1">'[1]Table 2.5'!#REF!</definedName>
    <definedName name="j" localSheetId="5" hidden="1">'[2]Table 2.5'!#REF!</definedName>
    <definedName name="j" hidden="1">'[1]Table 2.5'!#REF!</definedName>
    <definedName name="MTEF_initial_00_01" localSheetId="13">#REF!</definedName>
    <definedName name="MTEF_initial_00_01" localSheetId="5">#REF!</definedName>
    <definedName name="MTEF_initial_00_01">#REF!</definedName>
    <definedName name="MTEF_initial_98_99" localSheetId="13">#REF!</definedName>
    <definedName name="MTEF_initial_98_99" localSheetId="5">#REF!</definedName>
    <definedName name="MTEF_initial_98_99">#REF!</definedName>
    <definedName name="MTEF_initial_99_00" localSheetId="13">#REF!</definedName>
    <definedName name="MTEF_initial_99_00" localSheetId="5">#REF!</definedName>
    <definedName name="MTEF_initial_99_00">#REF!</definedName>
    <definedName name="MTEF_revised_00_01" localSheetId="13">#REF!</definedName>
    <definedName name="MTEF_revised_00_01">#REF!</definedName>
    <definedName name="MTEF_revised_98_99" localSheetId="13">#REF!</definedName>
    <definedName name="MTEF_revised_98_99">#REF!</definedName>
    <definedName name="MTEF_revised_99_00" localSheetId="13">#REF!</definedName>
    <definedName name="MTEF_revised_99_00">#REF!</definedName>
    <definedName name="MyCurYear" localSheetId="13">#REF!</definedName>
    <definedName name="MyCurYear">#REF!</definedName>
    <definedName name="myHeight" localSheetId="13">#REF!</definedName>
    <definedName name="myHeight">#REF!</definedName>
    <definedName name="myWidth" localSheetId="13">#REF!</definedName>
    <definedName name="myWidth">#REF!</definedName>
    <definedName name="myWodth" localSheetId="13">#REF!</definedName>
    <definedName name="myWodth">#REF!</definedName>
    <definedName name="PrintArea" localSheetId="13">#REF!</definedName>
    <definedName name="PrintArea">#REF!</definedName>
    <definedName name="Projection_adjusted_97_98" localSheetId="13">#REF!</definedName>
    <definedName name="Projection_adjusted_97_98">#REF!</definedName>
    <definedName name="Projection_arithmetic_97_98" localSheetId="13">#REF!</definedName>
    <definedName name="Projection_arithmetic_97_98">#REF!</definedName>
    <definedName name="Projection_initial_97_98" localSheetId="13">#REF!</definedName>
    <definedName name="Projection_initial_97_98">#REF!</definedName>
    <definedName name="RowSettings" localSheetId="13">#REF!</definedName>
    <definedName name="RowSettings">#REF!</definedName>
    <definedName name="SASApp_GDPDATA_DISCREPANCY_TABLE" localSheetId="13">#REF!</definedName>
    <definedName name="SASApp_GDPDATA_DISCREPANCY_TABLE">#REF!</definedName>
    <definedName name="SASApp_GDPDATA_SUPPLY_TABLE_FIRST" localSheetId="13">#REF!</definedName>
    <definedName name="SASApp_GDPDATA_SUPPLY_TABLE_FIRST">#REF!</definedName>
    <definedName name="SASApp_GDPDATA_SUPPLY_TABLE_SECOND" localSheetId="13">#REF!</definedName>
    <definedName name="SASApp_GDPDATA_SUPPLY_TABLE_SECOND">#REF!</definedName>
    <definedName name="SASApp_GDPDATA_USE_TABLE_FIRST" localSheetId="13">#REF!</definedName>
    <definedName name="SASApp_GDPDATA_USE_TABLE_FIRST">#REF!</definedName>
    <definedName name="SASApp_GDPDATA_USE_TABLE_SECOND" localSheetId="13">#REF!</definedName>
    <definedName name="SASApp_GDPDATA_USE_TABLE_SECOND">#REF!</definedName>
    <definedName name="SEP08N_SML" localSheetId="13">#REF!</definedName>
    <definedName name="SEP08N_SML" localSheetId="16">#REF!</definedName>
    <definedName name="SEP08N_SML">#REF!</definedName>
    <definedName name="Start_column" localSheetId="13">#REF!</definedName>
    <definedName name="Start_column">#REF!</definedName>
    <definedName name="Start_Row" localSheetId="13">#REF!</definedName>
    <definedName name="Start_Row">#REF!</definedName>
    <definedName name="Start_sheet" localSheetId="13">#REF!</definedName>
    <definedName name="Start_sheet">#REF!</definedName>
    <definedName name="Summary_Tables" localSheetId="13">[1]Table1!#REF!</definedName>
    <definedName name="Summary_Tables" localSheetId="5">[2]Table1!#REF!</definedName>
    <definedName name="Summary_Tables">[1]Table1!#REF!</definedName>
    <definedName name="Summary_Tables_10" localSheetId="13">#REF!</definedName>
    <definedName name="Summary_Tables_10" localSheetId="5">#REF!</definedName>
    <definedName name="Summary_Tables_10">#REF!</definedName>
    <definedName name="Summary_Tables_11" localSheetId="13">[1]Table2.1!#REF!</definedName>
    <definedName name="Summary_Tables_11" localSheetId="5">[2]Table2.1!#REF!</definedName>
    <definedName name="Summary_Tables_11">[1]Table2.1!#REF!</definedName>
    <definedName name="Summary_Tables_14" localSheetId="13">#REF!</definedName>
    <definedName name="Summary_Tables_14" localSheetId="5">#REF!</definedName>
    <definedName name="Summary_Tables_14">#REF!</definedName>
    <definedName name="Summary_Tables_15" localSheetId="13">#REF!</definedName>
    <definedName name="Summary_Tables_15" localSheetId="5">#REF!</definedName>
    <definedName name="Summary_Tables_15">#REF!</definedName>
    <definedName name="Summary_Tables_17" localSheetId="13">[1]Table3.7!#REF!</definedName>
    <definedName name="Summary_Tables_17" localSheetId="5">[2]Table3.7!#REF!</definedName>
    <definedName name="Summary_Tables_17">[1]Table3.7!#REF!</definedName>
    <definedName name="Summary_Tables_18" localSheetId="13">[1]Table3.6!#REF!</definedName>
    <definedName name="Summary_Tables_18" localSheetId="5">[2]Table3.6!#REF!</definedName>
    <definedName name="Summary_Tables_18">[1]Table3.6!#REF!</definedName>
    <definedName name="Summary_Tables_19" localSheetId="13">#REF!</definedName>
    <definedName name="Summary_Tables_19" localSheetId="5">#REF!</definedName>
    <definedName name="Summary_Tables_19">#REF!</definedName>
    <definedName name="Summary_Tables_2" localSheetId="13">[1]Table1!#REF!</definedName>
    <definedName name="Summary_Tables_2" localSheetId="5">[2]Table1!#REF!</definedName>
    <definedName name="Summary_Tables_2">[1]Table1!#REF!</definedName>
    <definedName name="Summary_Tables_20" localSheetId="13">[1]Table4!#REF!</definedName>
    <definedName name="Summary_Tables_20" localSheetId="5">[2]Table4!#REF!</definedName>
    <definedName name="Summary_Tables_20">[1]Table4!#REF!</definedName>
    <definedName name="Summary_Tables_24" localSheetId="13">[1]Table8!#REF!</definedName>
    <definedName name="Summary_Tables_24" localSheetId="5">[2]Table8!#REF!</definedName>
    <definedName name="Summary_Tables_24">[1]Table8!#REF!</definedName>
    <definedName name="Summary_Tables_25" localSheetId="13">[1]Table2.2!#REF!</definedName>
    <definedName name="Summary_Tables_25" localSheetId="5">[2]Table2.2!#REF!</definedName>
    <definedName name="Summary_Tables_25">[1]Table2.2!#REF!</definedName>
    <definedName name="Summary_Tables_26" localSheetId="13">[1]Table2.2!#REF!</definedName>
    <definedName name="Summary_Tables_26" localSheetId="5">[2]Table2.2!#REF!</definedName>
    <definedName name="Summary_Tables_26">[1]Table2.2!#REF!</definedName>
    <definedName name="Summary_Tables_27" localSheetId="13">#REF!</definedName>
    <definedName name="Summary_Tables_27" localSheetId="5">#REF!</definedName>
    <definedName name="Summary_Tables_27">#REF!</definedName>
    <definedName name="Summary_Tables_28" localSheetId="13">'[1]Table 2'!#REF!</definedName>
    <definedName name="Summary_Tables_28" localSheetId="5">'[2]Table 2'!#REF!</definedName>
    <definedName name="Summary_Tables_28">'[1]Table 2'!#REF!</definedName>
    <definedName name="Summary_Tables_29" localSheetId="13">'[1]Table 2'!#REF!</definedName>
    <definedName name="Summary_Tables_29" localSheetId="5">'[2]Table 2'!#REF!</definedName>
    <definedName name="Summary_Tables_29">'[1]Table 2'!#REF!</definedName>
    <definedName name="Summary_Tables_3" localSheetId="13">[5]Table2.2!#REF!</definedName>
    <definedName name="Summary_Tables_3" localSheetId="5">[6]Table2.2!#REF!</definedName>
    <definedName name="Summary_Tables_3">[5]Table2.2!#REF!</definedName>
    <definedName name="Summary_Tables_30" localSheetId="13">'[1]Table 2'!#REF!</definedName>
    <definedName name="Summary_Tables_30" localSheetId="5">'[2]Table 2'!#REF!</definedName>
    <definedName name="Summary_Tables_30">'[1]Table 2'!#REF!</definedName>
    <definedName name="Summary_Tables_31" localSheetId="13">#REF!</definedName>
    <definedName name="Summary_Tables_31" localSheetId="5">#REF!</definedName>
    <definedName name="Summary_Tables_31">#REF!</definedName>
    <definedName name="Summary_Tables_32" localSheetId="13">#REF!</definedName>
    <definedName name="Summary_Tables_32" localSheetId="5">#REF!</definedName>
    <definedName name="Summary_Tables_32">#REF!</definedName>
    <definedName name="Summary_Tables_34" localSheetId="13">[1]Table3.8a!#REF!</definedName>
    <definedName name="Summary_Tables_34" localSheetId="5">[2]Table3.8a!#REF!</definedName>
    <definedName name="Summary_Tables_34">[1]Table3.8a!#REF!</definedName>
    <definedName name="Summary_Tables_35" localSheetId="13">[1]Table3.8b!#REF!</definedName>
    <definedName name="Summary_Tables_35" localSheetId="5">[2]Table3.8b!#REF!</definedName>
    <definedName name="Summary_Tables_35">[1]Table3.8b!#REF!</definedName>
    <definedName name="Summary_Tables_36" localSheetId="13">#REF!</definedName>
    <definedName name="Summary_Tables_36" localSheetId="5">#REF!</definedName>
    <definedName name="Summary_Tables_36">#REF!</definedName>
    <definedName name="Summary_Tables_37" localSheetId="13">[1]Table3.8c!#REF!</definedName>
    <definedName name="Summary_Tables_37" localSheetId="5">[2]Table3.8c!#REF!</definedName>
    <definedName name="Summary_Tables_37">[1]Table3.8c!#REF!</definedName>
    <definedName name="Summary_Tables_38" localSheetId="13">[1]Table3.6!#REF!</definedName>
    <definedName name="Summary_Tables_38" localSheetId="5">[2]Table3.6!#REF!</definedName>
    <definedName name="Summary_Tables_38">[1]Table3.6!#REF!</definedName>
    <definedName name="Summary_Tables_4" localSheetId="13">[5]Table2.2!#REF!</definedName>
    <definedName name="Summary_Tables_4" localSheetId="5">[6]Table2.2!#REF!</definedName>
    <definedName name="Summary_Tables_4">[5]Table2.2!#REF!</definedName>
    <definedName name="Summary_Tables_44" localSheetId="13">[1]Table2.1!#REF!</definedName>
    <definedName name="Summary_Tables_44" localSheetId="5">[2]Table2.1!#REF!</definedName>
    <definedName name="Summary_Tables_44">[1]Table2.1!#REF!</definedName>
    <definedName name="Summary_Tables_45" localSheetId="13">[1]Table2.2!#REF!</definedName>
    <definedName name="Summary_Tables_45" localSheetId="5">[2]Table2.2!#REF!</definedName>
    <definedName name="Summary_Tables_45">[1]Table2.2!#REF!</definedName>
    <definedName name="Summary_Tables_46" localSheetId="13">[1]Table2.2!#REF!</definedName>
    <definedName name="Summary_Tables_46" localSheetId="5">[2]Table2.2!#REF!</definedName>
    <definedName name="Summary_Tables_46">[1]Table2.2!#REF!</definedName>
    <definedName name="Summary_Tables_5" localSheetId="13">[5]Table2.2!#REF!</definedName>
    <definedName name="Summary_Tables_5" localSheetId="5">[6]Table2.2!#REF!</definedName>
    <definedName name="Summary_Tables_5">[5]Table2.2!#REF!</definedName>
    <definedName name="Z_B5B3C281_3E7C_11D3_BF6D_444553540000_.wvu.Cols" localSheetId="13" hidden="1">#REF!,#REF!,#REF!,#REF!</definedName>
    <definedName name="Z_B5B3C281_3E7C_11D3_BF6D_444553540000_.wvu.Cols" localSheetId="5" hidden="1">#REF!,#REF!,#REF!,#REF!</definedName>
    <definedName name="Z_B5B3C281_3E7C_11D3_BF6D_444553540000_.wvu.Cols" hidden="1">#REF!,#REF!,#REF!,#REF!</definedName>
    <definedName name="Z_B5B3C281_3E7C_11D3_BF6D_444553540000_.wvu.PrintArea" localSheetId="13" hidden="1">#REF!</definedName>
    <definedName name="Z_B5B3C281_3E7C_11D3_BF6D_444553540000_.wvu.PrintArea" localSheetId="5" hidden="1">#REF!</definedName>
    <definedName name="Z_B5B3C281_3E7C_11D3_BF6D_444553540000_.wvu.PrintArea" hidden="1">#REF!</definedName>
    <definedName name="Z_B5B3C281_3E7C_11D3_BF6D_444553540000_.wvu.Rows" localSheetId="13" hidden="1">#REF!</definedName>
    <definedName name="Z_B5B3C281_3E7C_11D3_BF6D_444553540000_.wvu.Rows" localSheetId="5" hidden="1">#REF!</definedName>
    <definedName name="Z_B5B3C281_3E7C_11D3_BF6D_444553540000_.wvu.Rows" hidden="1">#REF!</definedName>
  </definedNames>
  <calcPr calcId="145621"/>
</workbook>
</file>

<file path=xl/calcChain.xml><?xml version="1.0" encoding="utf-8"?>
<calcChain xmlns="http://schemas.openxmlformats.org/spreadsheetml/2006/main">
  <c r="F6" i="28" l="1"/>
  <c r="F7" i="28"/>
  <c r="F8" i="28"/>
  <c r="F5" i="28"/>
  <c r="C29" i="41" l="1"/>
  <c r="B29" i="41"/>
  <c r="C28" i="41"/>
  <c r="B28" i="41"/>
  <c r="C27" i="41"/>
  <c r="B27" i="41"/>
  <c r="C26" i="41"/>
  <c r="B26" i="41"/>
  <c r="C25" i="41"/>
  <c r="B25" i="41"/>
  <c r="C24" i="41"/>
  <c r="B24" i="41"/>
  <c r="C23" i="41"/>
  <c r="B23" i="41"/>
  <c r="C22" i="41"/>
  <c r="B22" i="41"/>
  <c r="C21" i="41"/>
  <c r="B21" i="41"/>
  <c r="C20" i="41"/>
  <c r="B20" i="41"/>
  <c r="C19" i="41"/>
  <c r="B19" i="41"/>
  <c r="C18" i="41"/>
  <c r="B18" i="41"/>
  <c r="C17" i="41"/>
  <c r="B17" i="41"/>
  <c r="C16" i="41"/>
  <c r="B16" i="41"/>
  <c r="C15" i="41"/>
  <c r="B15" i="41"/>
  <c r="C14" i="41"/>
  <c r="B14" i="41"/>
  <c r="C13" i="41"/>
  <c r="B13" i="41"/>
  <c r="C12" i="41"/>
  <c r="B12" i="41"/>
  <c r="C11" i="41"/>
  <c r="B11" i="41"/>
  <c r="C10" i="41"/>
  <c r="B10" i="41"/>
  <c r="C9" i="41"/>
  <c r="B9" i="41"/>
  <c r="C8" i="41"/>
  <c r="B8" i="41"/>
  <c r="C7" i="41"/>
  <c r="B7" i="41"/>
  <c r="C6" i="41"/>
  <c r="B6" i="41"/>
  <c r="C4" i="40" l="1"/>
  <c r="D4" i="40"/>
  <c r="E4" i="40"/>
  <c r="J4" i="40"/>
  <c r="M4" i="40"/>
  <c r="B4" i="40" s="1"/>
  <c r="N4" i="40"/>
  <c r="O4" i="40"/>
  <c r="P4" i="40"/>
  <c r="R4" i="40"/>
  <c r="U4" i="40"/>
  <c r="B5" i="40"/>
  <c r="C5" i="40"/>
  <c r="D5" i="40"/>
  <c r="E5" i="40"/>
  <c r="J5" i="40"/>
  <c r="M5" i="40"/>
  <c r="N5" i="40"/>
  <c r="O5" i="40"/>
  <c r="P5" i="40"/>
  <c r="R5" i="40"/>
  <c r="U5" i="40"/>
  <c r="C6" i="40"/>
  <c r="E6" i="40"/>
  <c r="J6" i="40"/>
  <c r="M6" i="40"/>
  <c r="B6" i="40" s="1"/>
  <c r="N6" i="40"/>
  <c r="O6" i="40"/>
  <c r="D6" i="40" s="1"/>
  <c r="P6" i="40"/>
  <c r="R6" i="40"/>
  <c r="U6" i="40"/>
  <c r="B7" i="40"/>
  <c r="C7" i="40"/>
  <c r="D7" i="40"/>
  <c r="E7" i="40"/>
  <c r="J7" i="40"/>
  <c r="M7" i="40"/>
  <c r="N7" i="40"/>
  <c r="O7" i="40"/>
  <c r="P7" i="40"/>
  <c r="R7" i="40"/>
  <c r="U7" i="40"/>
  <c r="C8" i="40"/>
  <c r="D8" i="40"/>
  <c r="E8" i="40"/>
  <c r="J8" i="40"/>
  <c r="M8" i="40"/>
  <c r="B8" i="40" s="1"/>
  <c r="N8" i="40"/>
  <c r="O8" i="40"/>
  <c r="P8" i="40"/>
  <c r="R8" i="40"/>
  <c r="U8" i="40"/>
  <c r="B9" i="40"/>
  <c r="C9" i="40"/>
  <c r="D9" i="40"/>
  <c r="E9" i="40"/>
  <c r="J9" i="40"/>
  <c r="M9" i="40"/>
  <c r="N9" i="40"/>
  <c r="O9" i="40"/>
  <c r="P9" i="40"/>
  <c r="R9" i="40"/>
  <c r="U9" i="40"/>
  <c r="C10" i="40"/>
  <c r="E10" i="40"/>
  <c r="J10" i="40"/>
  <c r="M10" i="40"/>
  <c r="B10" i="40" s="1"/>
  <c r="N10" i="40"/>
  <c r="O10" i="40"/>
  <c r="D10" i="40" s="1"/>
  <c r="P10" i="40"/>
  <c r="R10" i="40"/>
  <c r="U10" i="40"/>
  <c r="B11" i="40"/>
  <c r="C11" i="40"/>
  <c r="D11" i="40"/>
  <c r="E11" i="40"/>
  <c r="J11" i="40"/>
  <c r="M11" i="40"/>
  <c r="N11" i="40"/>
  <c r="O11" i="40"/>
  <c r="P11" i="40"/>
  <c r="R11" i="40"/>
  <c r="U11" i="40"/>
  <c r="C12" i="40"/>
  <c r="D12" i="40"/>
  <c r="E12" i="40"/>
  <c r="J12" i="40"/>
  <c r="M12" i="40"/>
  <c r="B12" i="40" s="1"/>
  <c r="N12" i="40"/>
  <c r="O12" i="40"/>
  <c r="P12" i="40"/>
  <c r="R12" i="40"/>
  <c r="U12" i="40"/>
  <c r="B13" i="40"/>
  <c r="C13" i="40"/>
  <c r="D13" i="40"/>
  <c r="E13" i="40"/>
  <c r="J13" i="40"/>
  <c r="M13" i="40"/>
  <c r="N13" i="40"/>
  <c r="O13" i="40"/>
  <c r="P13" i="40"/>
  <c r="R13" i="40"/>
  <c r="U13" i="40"/>
  <c r="C14" i="40"/>
  <c r="E14" i="40"/>
  <c r="J14" i="40"/>
  <c r="M14" i="40"/>
  <c r="B14" i="40" s="1"/>
  <c r="N14" i="40"/>
  <c r="O14" i="40"/>
  <c r="D14" i="40" s="1"/>
  <c r="P14" i="40"/>
  <c r="R14" i="40"/>
  <c r="U14" i="40"/>
  <c r="B15" i="40"/>
  <c r="C15" i="40"/>
  <c r="D15" i="40"/>
  <c r="E15" i="40"/>
  <c r="J15" i="40"/>
  <c r="M15" i="40"/>
  <c r="N15" i="40"/>
  <c r="O15" i="40"/>
  <c r="P15" i="40"/>
  <c r="R15" i="40"/>
  <c r="U15" i="40"/>
  <c r="C16" i="40"/>
  <c r="D16" i="40"/>
  <c r="E16" i="40"/>
  <c r="J16" i="40"/>
  <c r="M16" i="40"/>
  <c r="B16" i="40" s="1"/>
  <c r="N16" i="40"/>
  <c r="O16" i="40"/>
  <c r="P16" i="40"/>
  <c r="R16" i="40"/>
  <c r="U16" i="40"/>
  <c r="B17" i="40"/>
  <c r="C17" i="40"/>
  <c r="D17" i="40"/>
  <c r="E17" i="40"/>
  <c r="J17" i="40"/>
  <c r="M17" i="40"/>
  <c r="N17" i="40"/>
  <c r="O17" i="40"/>
  <c r="P17" i="40"/>
  <c r="R17" i="40"/>
  <c r="U17" i="40"/>
  <c r="J18" i="40"/>
  <c r="O18" i="40"/>
  <c r="D18" i="40" s="1"/>
  <c r="R18" i="40"/>
  <c r="N18" i="40" s="1"/>
  <c r="C18" i="40" s="1"/>
  <c r="U18" i="40"/>
  <c r="B19" i="40"/>
  <c r="D19" i="40"/>
  <c r="E19" i="40"/>
  <c r="J19" i="40"/>
  <c r="M19" i="40"/>
  <c r="N19" i="40"/>
  <c r="C19" i="40" s="1"/>
  <c r="O19" i="40"/>
  <c r="P19" i="40"/>
  <c r="R19" i="40"/>
  <c r="U19" i="40"/>
  <c r="C20" i="40"/>
  <c r="E20" i="40"/>
  <c r="J20" i="40"/>
  <c r="M20" i="40"/>
  <c r="B20" i="40" s="1"/>
  <c r="N20" i="40"/>
  <c r="O20" i="40"/>
  <c r="D20" i="40" s="1"/>
  <c r="P20" i="40"/>
  <c r="R20" i="40"/>
  <c r="U20" i="40"/>
  <c r="B21" i="40"/>
  <c r="C21" i="40"/>
  <c r="D21" i="40"/>
  <c r="J21" i="40"/>
  <c r="M21" i="40"/>
  <c r="N21" i="40"/>
  <c r="O21" i="40"/>
  <c r="P21" i="40"/>
  <c r="E21" i="40" s="1"/>
  <c r="R21" i="40"/>
  <c r="U21" i="40"/>
  <c r="J22" i="40"/>
  <c r="O22" i="40"/>
  <c r="D22" i="40" s="1"/>
  <c r="R22" i="40"/>
  <c r="N22" i="40" s="1"/>
  <c r="C22" i="40" s="1"/>
  <c r="U22" i="40"/>
  <c r="B23" i="40"/>
  <c r="D23" i="40"/>
  <c r="J23" i="40"/>
  <c r="M23" i="40"/>
  <c r="N23" i="40"/>
  <c r="C23" i="40" s="1"/>
  <c r="O23" i="40"/>
  <c r="P23" i="40"/>
  <c r="E23" i="40" s="1"/>
  <c r="R23" i="40"/>
  <c r="U23" i="40"/>
  <c r="J24" i="40"/>
  <c r="R24" i="40"/>
  <c r="P24" i="40" s="1"/>
  <c r="E24" i="40" s="1"/>
  <c r="U24" i="40"/>
  <c r="B25" i="40"/>
  <c r="D25" i="40"/>
  <c r="J25" i="40"/>
  <c r="M25" i="40"/>
  <c r="N25" i="40"/>
  <c r="C25" i="40" s="1"/>
  <c r="O25" i="40"/>
  <c r="P25" i="40"/>
  <c r="E25" i="40" s="1"/>
  <c r="R25" i="40"/>
  <c r="U25" i="40"/>
  <c r="J26" i="40"/>
  <c r="O26" i="40"/>
  <c r="D26" i="40" s="1"/>
  <c r="R26" i="40"/>
  <c r="N26" i="40" s="1"/>
  <c r="C26" i="40" s="1"/>
  <c r="U26" i="40"/>
  <c r="B27" i="40"/>
  <c r="D27" i="40"/>
  <c r="J27" i="40"/>
  <c r="P27" i="40" s="1"/>
  <c r="E27" i="40" s="1"/>
  <c r="M27" i="40"/>
  <c r="N27" i="40"/>
  <c r="C27" i="40" s="1"/>
  <c r="O27" i="40"/>
  <c r="R27" i="40"/>
  <c r="U27" i="40"/>
  <c r="J28" i="40"/>
  <c r="R28" i="40"/>
  <c r="P28" i="40" s="1"/>
  <c r="E28" i="40" s="1"/>
  <c r="U28" i="40"/>
  <c r="B29" i="40"/>
  <c r="D29" i="40"/>
  <c r="J29" i="40"/>
  <c r="M29" i="40"/>
  <c r="N29" i="40"/>
  <c r="C29" i="40" s="1"/>
  <c r="O29" i="40"/>
  <c r="P29" i="40"/>
  <c r="E29" i="40" s="1"/>
  <c r="R29" i="40"/>
  <c r="U29" i="40"/>
  <c r="J30" i="40"/>
  <c r="O30" i="40"/>
  <c r="D30" i="40" s="1"/>
  <c r="R30" i="40"/>
  <c r="N30" i="40" s="1"/>
  <c r="C30" i="40" s="1"/>
  <c r="U30" i="40"/>
  <c r="B31" i="40"/>
  <c r="D31" i="40"/>
  <c r="J31" i="40"/>
  <c r="P31" i="40" s="1"/>
  <c r="E31" i="40" s="1"/>
  <c r="M31" i="40"/>
  <c r="N31" i="40"/>
  <c r="C31" i="40" s="1"/>
  <c r="O31" i="40"/>
  <c r="R31" i="40"/>
  <c r="U31" i="40"/>
  <c r="J32" i="40"/>
  <c r="R32" i="40"/>
  <c r="P32" i="40" s="1"/>
  <c r="E32" i="40" s="1"/>
  <c r="U32" i="40"/>
  <c r="B33" i="40"/>
  <c r="D33" i="40"/>
  <c r="J33" i="40"/>
  <c r="M33" i="40"/>
  <c r="N33" i="40"/>
  <c r="C33" i="40" s="1"/>
  <c r="O33" i="40"/>
  <c r="P33" i="40"/>
  <c r="E33" i="40" s="1"/>
  <c r="R33" i="40"/>
  <c r="U33" i="40"/>
  <c r="J34" i="40"/>
  <c r="O34" i="40"/>
  <c r="D34" i="40" s="1"/>
  <c r="R34" i="40"/>
  <c r="N34" i="40" s="1"/>
  <c r="C34" i="40" s="1"/>
  <c r="U34" i="40"/>
  <c r="J35" i="40"/>
  <c r="P35" i="40" s="1"/>
  <c r="E35" i="40" s="1"/>
  <c r="N35" i="40"/>
  <c r="C35" i="40" s="1"/>
  <c r="R35" i="40"/>
  <c r="T35" i="40"/>
  <c r="U35" i="40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M32" i="40" l="1"/>
  <c r="B32" i="40" s="1"/>
  <c r="M24" i="40"/>
  <c r="B24" i="40" s="1"/>
  <c r="M34" i="40"/>
  <c r="B34" i="40" s="1"/>
  <c r="O32" i="40"/>
  <c r="D32" i="40" s="1"/>
  <c r="M30" i="40"/>
  <c r="B30" i="40" s="1"/>
  <c r="O28" i="40"/>
  <c r="D28" i="40" s="1"/>
  <c r="M26" i="40"/>
  <c r="B26" i="40" s="1"/>
  <c r="O24" i="40"/>
  <c r="D24" i="40" s="1"/>
  <c r="M22" i="40"/>
  <c r="B22" i="40" s="1"/>
  <c r="M18" i="40"/>
  <c r="B18" i="40" s="1"/>
  <c r="M35" i="40"/>
  <c r="B35" i="40" s="1"/>
  <c r="P34" i="40"/>
  <c r="E34" i="40" s="1"/>
  <c r="N32" i="40"/>
  <c r="C32" i="40" s="1"/>
  <c r="P30" i="40"/>
  <c r="E30" i="40" s="1"/>
  <c r="N28" i="40"/>
  <c r="C28" i="40" s="1"/>
  <c r="P26" i="40"/>
  <c r="E26" i="40" s="1"/>
  <c r="N24" i="40"/>
  <c r="C24" i="40" s="1"/>
  <c r="P22" i="40"/>
  <c r="E22" i="40" s="1"/>
  <c r="P18" i="40"/>
  <c r="E18" i="40" s="1"/>
  <c r="M28" i="40"/>
  <c r="B28" i="40" s="1"/>
  <c r="O35" i="40"/>
  <c r="D35" i="40" s="1"/>
  <c r="L3" i="36"/>
  <c r="L4" i="36"/>
  <c r="L5" i="36"/>
  <c r="L7" i="36"/>
  <c r="L8" i="36"/>
  <c r="L9" i="36"/>
  <c r="K4" i="35"/>
  <c r="L4" i="35"/>
  <c r="M4" i="35"/>
  <c r="S4" i="35"/>
  <c r="K5" i="35"/>
  <c r="L5" i="35"/>
  <c r="M5" i="35"/>
  <c r="S5" i="35"/>
  <c r="K6" i="35"/>
  <c r="L6" i="35"/>
  <c r="M6" i="35"/>
  <c r="S6" i="35"/>
  <c r="K7" i="35"/>
  <c r="L7" i="35"/>
  <c r="M7" i="35"/>
  <c r="S7" i="35"/>
  <c r="K8" i="35"/>
  <c r="L8" i="35"/>
  <c r="M8" i="35"/>
  <c r="S8" i="35"/>
  <c r="K9" i="35"/>
  <c r="L9" i="35"/>
  <c r="M9" i="35"/>
  <c r="S9" i="35"/>
  <c r="K10" i="35"/>
  <c r="L10" i="35"/>
  <c r="M10" i="35"/>
  <c r="S10" i="35"/>
  <c r="K11" i="35"/>
  <c r="L11" i="35"/>
  <c r="M11" i="35"/>
  <c r="S11" i="35"/>
  <c r="K12" i="35"/>
  <c r="L12" i="35"/>
  <c r="M12" i="35"/>
  <c r="S12" i="35"/>
  <c r="K13" i="35"/>
  <c r="L13" i="35"/>
  <c r="M13" i="35"/>
  <c r="S13" i="35"/>
  <c r="K14" i="35"/>
  <c r="L14" i="35"/>
  <c r="M14" i="35"/>
  <c r="S14" i="35"/>
  <c r="K15" i="35"/>
  <c r="L15" i="35"/>
  <c r="M15" i="35"/>
  <c r="S15" i="35"/>
  <c r="K16" i="35"/>
  <c r="L16" i="35"/>
  <c r="M16" i="35"/>
  <c r="S16" i="35"/>
  <c r="K17" i="35"/>
  <c r="L17" i="35"/>
  <c r="M17" i="35"/>
  <c r="S17" i="35"/>
  <c r="K18" i="35"/>
  <c r="L18" i="35"/>
  <c r="M18" i="35"/>
  <c r="S18" i="35"/>
  <c r="K19" i="35"/>
  <c r="L19" i="35"/>
  <c r="M19" i="35"/>
  <c r="S19" i="35"/>
  <c r="K20" i="35"/>
  <c r="L20" i="35"/>
  <c r="M20" i="35"/>
  <c r="S20" i="35"/>
  <c r="K21" i="35"/>
  <c r="L21" i="35"/>
  <c r="M21" i="35"/>
  <c r="S21" i="35"/>
  <c r="K22" i="35"/>
  <c r="L22" i="35"/>
  <c r="M22" i="35"/>
  <c r="S22" i="35"/>
  <c r="K23" i="35"/>
  <c r="L23" i="35"/>
  <c r="M23" i="35"/>
  <c r="S23" i="35"/>
  <c r="K24" i="35"/>
  <c r="L24" i="35"/>
  <c r="M24" i="35"/>
  <c r="S24" i="35"/>
  <c r="K25" i="35"/>
  <c r="L25" i="35"/>
  <c r="M25" i="35"/>
  <c r="S25" i="35"/>
  <c r="K26" i="35"/>
  <c r="L26" i="35"/>
  <c r="M26" i="35"/>
  <c r="S26" i="35"/>
  <c r="K27" i="35"/>
  <c r="L27" i="35"/>
  <c r="M27" i="35"/>
  <c r="S27" i="35"/>
  <c r="K28" i="35"/>
  <c r="L28" i="35"/>
  <c r="M28" i="35"/>
  <c r="S28" i="35"/>
  <c r="K29" i="35"/>
  <c r="L29" i="35"/>
  <c r="M29" i="35"/>
  <c r="S29" i="35"/>
  <c r="K30" i="35"/>
  <c r="L30" i="35"/>
  <c r="M30" i="35"/>
  <c r="S30" i="35"/>
  <c r="K31" i="35"/>
  <c r="L31" i="35"/>
  <c r="M31" i="35"/>
  <c r="S31" i="35"/>
  <c r="K32" i="35"/>
  <c r="L32" i="35"/>
  <c r="M32" i="35"/>
  <c r="S32" i="35"/>
  <c r="K33" i="35"/>
  <c r="L33" i="35"/>
  <c r="M33" i="35"/>
  <c r="S33" i="35"/>
  <c r="K34" i="35"/>
  <c r="L34" i="35"/>
  <c r="M34" i="35"/>
  <c r="S34" i="35"/>
  <c r="K35" i="35"/>
  <c r="L35" i="35"/>
  <c r="M35" i="35"/>
  <c r="S35" i="35"/>
  <c r="K36" i="35"/>
  <c r="L36" i="35"/>
  <c r="M36" i="35"/>
  <c r="S36" i="35"/>
  <c r="C5" i="34"/>
  <c r="D5" i="34"/>
  <c r="C6" i="34"/>
  <c r="D6" i="34"/>
  <c r="C7" i="34"/>
  <c r="D7" i="34"/>
  <c r="C8" i="34"/>
  <c r="D8" i="34"/>
  <c r="C9" i="34"/>
  <c r="D9" i="34"/>
  <c r="C10" i="34"/>
  <c r="D10" i="34"/>
  <c r="C11" i="34"/>
  <c r="D11" i="34"/>
  <c r="C12" i="34"/>
  <c r="D12" i="34"/>
  <c r="C13" i="34"/>
  <c r="D13" i="34"/>
  <c r="C14" i="34"/>
  <c r="D14" i="34"/>
  <c r="C15" i="34"/>
  <c r="D15" i="34"/>
  <c r="C16" i="34"/>
  <c r="D16" i="34"/>
  <c r="C17" i="34"/>
  <c r="D17" i="34"/>
  <c r="C18" i="34"/>
  <c r="D18" i="34"/>
  <c r="C19" i="34"/>
  <c r="D19" i="34"/>
  <c r="C20" i="34"/>
  <c r="D20" i="34"/>
  <c r="C21" i="34"/>
  <c r="D21" i="34"/>
  <c r="C22" i="34"/>
  <c r="D22" i="34"/>
  <c r="C23" i="34"/>
  <c r="D23" i="34"/>
  <c r="C24" i="34"/>
  <c r="D24" i="34"/>
  <c r="C25" i="34"/>
  <c r="D25" i="34"/>
  <c r="C26" i="34"/>
  <c r="D26" i="34"/>
  <c r="C27" i="34"/>
  <c r="D27" i="34"/>
  <c r="C28" i="34"/>
  <c r="D28" i="34"/>
  <c r="C29" i="34"/>
  <c r="D29" i="34"/>
  <c r="C30" i="34"/>
  <c r="D30" i="34"/>
  <c r="C31" i="34"/>
  <c r="D31" i="34"/>
  <c r="C32" i="34"/>
  <c r="D32" i="34"/>
  <c r="C33" i="34"/>
  <c r="D33" i="34"/>
  <c r="C34" i="34"/>
  <c r="D34" i="34"/>
  <c r="C35" i="34"/>
  <c r="D35" i="34"/>
  <c r="B4" i="33"/>
  <c r="C4" i="33"/>
  <c r="D4" i="33"/>
  <c r="E4" i="33"/>
  <c r="F4" i="33"/>
  <c r="G4" i="33"/>
  <c r="H4" i="33"/>
  <c r="B5" i="33"/>
  <c r="C5" i="33"/>
  <c r="D5" i="33"/>
  <c r="E5" i="33"/>
  <c r="F5" i="33"/>
  <c r="G5" i="33"/>
  <c r="H5" i="33"/>
  <c r="B6" i="33"/>
  <c r="C6" i="33"/>
  <c r="D6" i="33"/>
  <c r="E6" i="33"/>
  <c r="F6" i="33"/>
  <c r="G6" i="33"/>
  <c r="H6" i="33"/>
  <c r="B7" i="33"/>
  <c r="C7" i="33"/>
  <c r="D7" i="33"/>
  <c r="E7" i="33"/>
  <c r="F7" i="33"/>
  <c r="G7" i="33"/>
  <c r="H7" i="33"/>
  <c r="B8" i="33"/>
  <c r="C8" i="33"/>
  <c r="D8" i="33"/>
  <c r="E8" i="33"/>
  <c r="F8" i="33"/>
  <c r="G8" i="33"/>
  <c r="H8" i="33"/>
  <c r="B9" i="33"/>
  <c r="C9" i="33"/>
  <c r="D9" i="33"/>
  <c r="E9" i="33"/>
  <c r="F9" i="33"/>
  <c r="G9" i="33"/>
  <c r="H9" i="33"/>
  <c r="B10" i="33"/>
  <c r="C10" i="33"/>
  <c r="D10" i="33"/>
  <c r="E10" i="33"/>
  <c r="F10" i="33"/>
  <c r="G10" i="33"/>
  <c r="H10" i="33"/>
  <c r="B11" i="33"/>
  <c r="C11" i="33"/>
  <c r="D11" i="33"/>
  <c r="E11" i="33"/>
  <c r="F11" i="33"/>
  <c r="G11" i="33"/>
  <c r="H11" i="33"/>
  <c r="B12" i="33"/>
  <c r="C12" i="33"/>
  <c r="D12" i="33"/>
  <c r="E12" i="33"/>
  <c r="F12" i="33"/>
  <c r="G12" i="33"/>
  <c r="H12" i="33"/>
  <c r="B13" i="33"/>
  <c r="C13" i="33"/>
  <c r="D13" i="33"/>
  <c r="E13" i="33"/>
  <c r="F13" i="33"/>
  <c r="G13" i="33"/>
  <c r="H13" i="33"/>
  <c r="B14" i="33"/>
  <c r="C14" i="33"/>
  <c r="D14" i="33"/>
  <c r="E14" i="33"/>
  <c r="F14" i="33"/>
  <c r="G14" i="33"/>
  <c r="H14" i="33" s="1"/>
  <c r="B32" i="33"/>
  <c r="C32" i="33"/>
  <c r="D32" i="33"/>
  <c r="E32" i="33"/>
  <c r="F32" i="33"/>
  <c r="G32" i="33"/>
  <c r="B6" i="32"/>
  <c r="C6" i="32"/>
  <c r="D6" i="32"/>
  <c r="E6" i="32"/>
  <c r="F6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U6" i="32"/>
  <c r="V6" i="32"/>
  <c r="W6" i="32"/>
  <c r="X6" i="32"/>
  <c r="Y6" i="32"/>
  <c r="Z6" i="32"/>
  <c r="AA6" i="32"/>
  <c r="AB6" i="32"/>
  <c r="AC6" i="32"/>
  <c r="AD6" i="32"/>
  <c r="AE6" i="32"/>
  <c r="AF6" i="32"/>
  <c r="AG6" i="32"/>
  <c r="AH6" i="32"/>
  <c r="AI6" i="32"/>
  <c r="AJ6" i="32"/>
  <c r="AK6" i="32"/>
  <c r="AL6" i="32"/>
  <c r="AM6" i="32"/>
  <c r="AN6" i="32"/>
  <c r="AO6" i="32"/>
  <c r="AP6" i="32"/>
  <c r="B7" i="32"/>
  <c r="C7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AO7" i="32"/>
  <c r="AP7" i="32"/>
  <c r="AQ9" i="32"/>
  <c r="AR9" i="32"/>
  <c r="B10" i="32"/>
  <c r="C10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Y10" i="32"/>
  <c r="Z10" i="32"/>
  <c r="AA10" i="32"/>
  <c r="AB10" i="32"/>
  <c r="AC10" i="32"/>
  <c r="AD10" i="32"/>
  <c r="AE10" i="32"/>
  <c r="AF10" i="32"/>
  <c r="AG10" i="32"/>
  <c r="AH10" i="32"/>
  <c r="AI10" i="32"/>
  <c r="AJ10" i="32"/>
  <c r="AK10" i="32"/>
  <c r="AL10" i="32"/>
  <c r="AM10" i="32"/>
  <c r="AN10" i="32"/>
  <c r="AO10" i="32"/>
  <c r="AP10" i="32"/>
  <c r="B4" i="31"/>
  <c r="C4" i="31"/>
  <c r="D4" i="31"/>
  <c r="E4" i="31"/>
  <c r="F4" i="31"/>
  <c r="G4" i="31"/>
  <c r="H4" i="31"/>
  <c r="I4" i="31"/>
  <c r="J4" i="31"/>
  <c r="L4" i="31"/>
  <c r="M4" i="31"/>
  <c r="B5" i="31"/>
  <c r="C5" i="31"/>
  <c r="D5" i="31"/>
  <c r="E5" i="31"/>
  <c r="F5" i="31"/>
  <c r="G5" i="31"/>
  <c r="H5" i="31"/>
  <c r="I5" i="31"/>
  <c r="J5" i="31"/>
  <c r="L5" i="31"/>
  <c r="M5" i="31"/>
  <c r="B6" i="31"/>
  <c r="C6" i="31"/>
  <c r="D6" i="31"/>
  <c r="E6" i="31"/>
  <c r="F6" i="31"/>
  <c r="G6" i="31"/>
  <c r="H6" i="31"/>
  <c r="I6" i="31"/>
  <c r="J6" i="31"/>
  <c r="L6" i="31"/>
  <c r="M6" i="31"/>
  <c r="B7" i="31"/>
  <c r="C7" i="31"/>
  <c r="D7" i="31"/>
  <c r="E7" i="31"/>
  <c r="F7" i="31"/>
  <c r="G7" i="31"/>
  <c r="H7" i="31"/>
  <c r="I7" i="31"/>
  <c r="J7" i="31"/>
  <c r="L7" i="31"/>
  <c r="M7" i="31"/>
  <c r="B8" i="31"/>
  <c r="C8" i="31"/>
  <c r="D8" i="31"/>
  <c r="E8" i="31"/>
  <c r="F8" i="31"/>
  <c r="G8" i="31"/>
  <c r="H8" i="31"/>
  <c r="I8" i="31"/>
  <c r="J8" i="31"/>
  <c r="L8" i="31"/>
  <c r="M8" i="31"/>
  <c r="B14" i="31"/>
  <c r="C14" i="31"/>
  <c r="D14" i="31"/>
  <c r="E14" i="31"/>
  <c r="F14" i="31"/>
  <c r="G14" i="31"/>
  <c r="H14" i="31"/>
  <c r="I14" i="31"/>
  <c r="J14" i="31"/>
  <c r="L14" i="31"/>
  <c r="M14" i="31"/>
  <c r="B26" i="31"/>
  <c r="C26" i="31"/>
  <c r="D26" i="31"/>
  <c r="E26" i="31"/>
  <c r="F26" i="31"/>
  <c r="G26" i="31"/>
  <c r="H26" i="31"/>
  <c r="I26" i="31"/>
  <c r="J26" i="31"/>
  <c r="K26" i="31"/>
  <c r="L26" i="31"/>
  <c r="M26" i="31"/>
  <c r="B27" i="30"/>
  <c r="C27" i="30"/>
  <c r="B28" i="30"/>
  <c r="C28" i="30"/>
  <c r="B29" i="30"/>
  <c r="C29" i="30"/>
  <c r="B30" i="30"/>
  <c r="C30" i="30"/>
  <c r="B31" i="30"/>
  <c r="C31" i="30"/>
  <c r="B32" i="30"/>
  <c r="C32" i="30"/>
  <c r="B33" i="30"/>
  <c r="C33" i="30"/>
  <c r="B34" i="30"/>
  <c r="C34" i="30"/>
  <c r="B35" i="30"/>
  <c r="C35" i="30"/>
  <c r="B36" i="30"/>
  <c r="C36" i="30"/>
  <c r="B37" i="30"/>
  <c r="C37" i="30"/>
  <c r="B38" i="30"/>
  <c r="C38" i="30"/>
  <c r="B39" i="30"/>
  <c r="C39" i="30"/>
  <c r="B40" i="30"/>
  <c r="C40" i="30"/>
  <c r="B41" i="30"/>
  <c r="C41" i="30"/>
  <c r="C39" i="12" l="1"/>
  <c r="D39" i="12"/>
  <c r="B39" i="12"/>
  <c r="K38" i="12" l="1"/>
  <c r="J38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F38" i="12"/>
  <c r="G38" i="12"/>
  <c r="H38" i="12"/>
  <c r="D5" i="28" l="1"/>
  <c r="E5" i="28"/>
  <c r="D6" i="28"/>
  <c r="E6" i="28"/>
  <c r="D7" i="28"/>
  <c r="E7" i="28"/>
  <c r="D8" i="28"/>
  <c r="E8" i="28"/>
  <c r="C6" i="28"/>
  <c r="C7" i="28"/>
  <c r="C8" i="28"/>
  <c r="C5" i="28"/>
  <c r="B6" i="28"/>
  <c r="B7" i="28"/>
  <c r="B8" i="28"/>
  <c r="B5" i="28"/>
  <c r="AD9" i="7" l="1"/>
  <c r="AD10" i="7"/>
  <c r="AD11" i="7"/>
  <c r="AD12" i="7"/>
  <c r="E8" i="6"/>
  <c r="E9" i="6"/>
  <c r="E10" i="6"/>
  <c r="E11" i="6"/>
  <c r="E12" i="6"/>
  <c r="E7" i="6"/>
  <c r="D8" i="6"/>
  <c r="D9" i="6"/>
  <c r="D10" i="6"/>
  <c r="D11" i="6"/>
  <c r="D12" i="6"/>
  <c r="D7" i="6"/>
  <c r="C8" i="6"/>
  <c r="C9" i="6"/>
  <c r="C10" i="6"/>
  <c r="C11" i="6"/>
  <c r="C12" i="6"/>
  <c r="B8" i="6"/>
  <c r="B9" i="6"/>
  <c r="B10" i="6"/>
  <c r="B11" i="6"/>
  <c r="B12" i="6"/>
  <c r="F8" i="6"/>
  <c r="F9" i="6"/>
  <c r="F10" i="6"/>
  <c r="F11" i="6"/>
  <c r="F12" i="6"/>
  <c r="F7" i="6"/>
  <c r="B7" i="26"/>
  <c r="B8" i="26"/>
  <c r="B9" i="26"/>
  <c r="B10" i="26"/>
  <c r="B11" i="26"/>
  <c r="B12" i="26"/>
  <c r="B13" i="26"/>
  <c r="B14" i="26"/>
  <c r="B15" i="26"/>
  <c r="B6" i="26"/>
  <c r="H16" i="26"/>
  <c r="AD13" i="7" l="1"/>
  <c r="I7" i="27" l="1"/>
  <c r="I6" i="27"/>
  <c r="I8" i="27"/>
  <c r="I9" i="27"/>
  <c r="I10" i="27"/>
  <c r="I11" i="27"/>
  <c r="D7" i="26"/>
  <c r="D8" i="26"/>
  <c r="D9" i="26"/>
  <c r="D10" i="26"/>
  <c r="D11" i="26"/>
  <c r="D12" i="26"/>
  <c r="D13" i="26"/>
  <c r="D14" i="26"/>
  <c r="D15" i="26"/>
  <c r="E7" i="26"/>
  <c r="E8" i="26"/>
  <c r="E9" i="26"/>
  <c r="E10" i="26"/>
  <c r="E11" i="26"/>
  <c r="E12" i="26"/>
  <c r="E13" i="26"/>
  <c r="E14" i="26"/>
  <c r="E15" i="26"/>
  <c r="F7" i="26"/>
  <c r="F8" i="26"/>
  <c r="F9" i="26"/>
  <c r="F10" i="26"/>
  <c r="F11" i="26"/>
  <c r="F12" i="26"/>
  <c r="F13" i="26"/>
  <c r="F14" i="26"/>
  <c r="F15" i="26"/>
  <c r="F6" i="26"/>
  <c r="O16" i="26"/>
  <c r="E6" i="26"/>
  <c r="C6" i="26"/>
  <c r="U16" i="26"/>
  <c r="I12" i="27" l="1"/>
  <c r="B104" i="1"/>
  <c r="K8" i="12" l="1"/>
  <c r="K10" i="12"/>
  <c r="K12" i="12"/>
  <c r="K14" i="12"/>
  <c r="K16" i="12"/>
  <c r="K18" i="12"/>
  <c r="K20" i="12"/>
  <c r="K22" i="12"/>
  <c r="K24" i="12"/>
  <c r="K26" i="12"/>
  <c r="K28" i="12"/>
  <c r="K30" i="12"/>
  <c r="K32" i="12"/>
  <c r="K34" i="12"/>
  <c r="K36" i="12"/>
  <c r="J6" i="12"/>
  <c r="K35" i="12" l="1"/>
  <c r="K31" i="12"/>
  <c r="K27" i="12"/>
  <c r="K23" i="12"/>
  <c r="K19" i="12"/>
  <c r="K15" i="12"/>
  <c r="K11" i="12"/>
  <c r="K7" i="12"/>
  <c r="K37" i="12"/>
  <c r="K33" i="12"/>
  <c r="K29" i="12"/>
  <c r="K25" i="12"/>
  <c r="K21" i="12"/>
  <c r="K17" i="12"/>
  <c r="K13" i="12"/>
  <c r="K9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H11" i="27"/>
  <c r="G11" i="27"/>
  <c r="F11" i="27"/>
  <c r="E11" i="27"/>
  <c r="D11" i="27"/>
  <c r="C10" i="27"/>
  <c r="B11" i="27"/>
  <c r="C11" i="27"/>
  <c r="G10" i="27"/>
  <c r="F10" i="27"/>
  <c r="B10" i="27"/>
  <c r="G9" i="27"/>
  <c r="F9" i="27"/>
  <c r="E9" i="27"/>
  <c r="C9" i="27"/>
  <c r="G8" i="27"/>
  <c r="F8" i="27"/>
  <c r="G7" i="27"/>
  <c r="F7" i="27"/>
  <c r="E7" i="27"/>
  <c r="B7" i="27"/>
  <c r="G6" i="27"/>
  <c r="F6" i="27"/>
  <c r="B6" i="27"/>
  <c r="T16" i="26"/>
  <c r="S16" i="26"/>
  <c r="R16" i="26"/>
  <c r="Q16" i="26"/>
  <c r="N16" i="26"/>
  <c r="M16" i="26"/>
  <c r="L16" i="26"/>
  <c r="K16" i="26"/>
  <c r="J16" i="26"/>
  <c r="I16" i="26"/>
  <c r="C15" i="26"/>
  <c r="C14" i="26"/>
  <c r="C13" i="26"/>
  <c r="C12" i="26"/>
  <c r="C11" i="26"/>
  <c r="C10" i="26"/>
  <c r="C9" i="26"/>
  <c r="C8" i="26"/>
  <c r="C7" i="26"/>
  <c r="D6" i="26"/>
  <c r="C6" i="27" l="1"/>
  <c r="C7" i="27"/>
  <c r="C8" i="27"/>
  <c r="B8" i="27"/>
  <c r="B9" i="27"/>
  <c r="H6" i="27"/>
  <c r="D8" i="27"/>
  <c r="E6" i="27"/>
  <c r="E8" i="27"/>
  <c r="D10" i="27"/>
  <c r="H10" i="27"/>
  <c r="D6" i="27"/>
  <c r="D9" i="27"/>
  <c r="H9" i="27"/>
  <c r="E10" i="27"/>
  <c r="F12" i="27"/>
  <c r="H8" i="27"/>
  <c r="C12" i="27"/>
  <c r="G12" i="27"/>
  <c r="D7" i="27"/>
  <c r="H7" i="27"/>
  <c r="G37" i="12"/>
  <c r="H37" i="12"/>
  <c r="E12" i="27" l="1"/>
  <c r="B12" i="27"/>
  <c r="H12" i="27"/>
  <c r="D12" i="27"/>
  <c r="AC9" i="7"/>
  <c r="AC10" i="7"/>
  <c r="AC11" i="7"/>
  <c r="AC12" i="7"/>
  <c r="AC13" i="7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B103" i="1" l="1"/>
  <c r="AB13" i="7" l="1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C7" i="6"/>
  <c r="B7" i="6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comments1.xml><?xml version="1.0" encoding="utf-8"?>
<comments xmlns="http://schemas.openxmlformats.org/spreadsheetml/2006/main">
  <authors>
    <author>Muhammed Patel</author>
  </authors>
  <commentList>
    <comment ref="R33" authorId="0">
      <text>
        <r>
          <rPr>
            <b/>
            <sz val="9"/>
            <color indexed="81"/>
            <rFont val="Tahoma"/>
            <family val="2"/>
          </rPr>
          <t>Muhammed Patel:</t>
        </r>
        <r>
          <rPr>
            <sz val="9"/>
            <color indexed="81"/>
            <rFont val="Tahoma"/>
            <family val="2"/>
          </rPr>
          <t xml:space="preserve">
Changes as per Chris' suggestion</t>
        </r>
      </text>
    </comment>
  </commentList>
</comments>
</file>

<file path=xl/sharedStrings.xml><?xml version="1.0" encoding="utf-8"?>
<sst xmlns="http://schemas.openxmlformats.org/spreadsheetml/2006/main" count="489" uniqueCount="235">
  <si>
    <t>Percentage change in the GDP, quarter on quarter (Constant 2010 prices)</t>
  </si>
  <si>
    <t>Quarterly change</t>
  </si>
  <si>
    <t>Constant 2010 rand, seasonally adjusted</t>
  </si>
  <si>
    <t>Agriculture</t>
  </si>
  <si>
    <t>Gross Domestic Product by sector</t>
  </si>
  <si>
    <t>Constant 2010 Prices</t>
  </si>
  <si>
    <t>Actual Figures</t>
  </si>
  <si>
    <t>2015 to 2016</t>
  </si>
  <si>
    <t>2016 to 2017</t>
  </si>
  <si>
    <t>Mining</t>
  </si>
  <si>
    <t>Manufacturing</t>
  </si>
  <si>
    <t>Construction</t>
  </si>
  <si>
    <t xml:space="preserve">Utilities
</t>
  </si>
  <si>
    <t>Trade</t>
  </si>
  <si>
    <t>Logistics</t>
  </si>
  <si>
    <t>Real economy sector shares of GDP</t>
  </si>
  <si>
    <t>Current prices</t>
  </si>
  <si>
    <t>Other</t>
  </si>
  <si>
    <t>Total</t>
  </si>
  <si>
    <t>Expenditure on GDP</t>
  </si>
  <si>
    <t>Constant 2010 prices</t>
  </si>
  <si>
    <t>R million</t>
  </si>
  <si>
    <t>seasonally adjusted, annualised</t>
  </si>
  <si>
    <t>annual average, 2011 to 2015</t>
  </si>
  <si>
    <t>Q1 2017</t>
  </si>
  <si>
    <t>Q2 2017</t>
  </si>
  <si>
    <t>Q3 2017</t>
  </si>
  <si>
    <t>Household consumption</t>
  </si>
  <si>
    <t>Government consumption</t>
  </si>
  <si>
    <t>Gross fixed capital formation</t>
  </si>
  <si>
    <t>Exports</t>
  </si>
  <si>
    <t>(a) seasonally adjusted</t>
  </si>
  <si>
    <t>Index of quarterly production in volume terms, Q1 2011 = 100</t>
  </si>
  <si>
    <t>Statistics South Africa</t>
  </si>
  <si>
    <t>Industry value added and GDP</t>
  </si>
  <si>
    <t>Total value added at basic prices</t>
  </si>
  <si>
    <t>Investment by type of organisation</t>
  </si>
  <si>
    <t>Constant, seasonally adjusted R bns.</t>
  </si>
  <si>
    <t>% change</t>
  </si>
  <si>
    <t>Private business enterprises</t>
  </si>
  <si>
    <t>General government</t>
  </si>
  <si>
    <t>Public corporations</t>
  </si>
  <si>
    <t>total, constant R bns</t>
  </si>
  <si>
    <t>Q4 2017</t>
  </si>
  <si>
    <t>Real economy sectors</t>
  </si>
  <si>
    <t>Investment as % of GDP</t>
  </si>
  <si>
    <t>Source: StatsSA GDP quarterly figures. Excel spreadsheet downloaded www.statssa.gov.za in June 2018</t>
  </si>
  <si>
    <t>year to first quarter</t>
  </si>
  <si>
    <t>Q1 2018</t>
  </si>
  <si>
    <t>Q4 2017 to Q1 2018</t>
  </si>
  <si>
    <t>Business services</t>
  </si>
  <si>
    <t>Govt  services</t>
  </si>
  <si>
    <t>Personal sevices</t>
  </si>
  <si>
    <t>Year to first quarter</t>
  </si>
  <si>
    <t xml:space="preserve">Mining </t>
  </si>
  <si>
    <t>Source: StatsSA GDP quarterly figures.Excel spreadsheet downloaded from www.statssa.gov.za in June 2018</t>
  </si>
  <si>
    <t>Change in investment by type of organisation</t>
  </si>
  <si>
    <t>Expenditure on the GDP</t>
  </si>
  <si>
    <t>2017 to 2018</t>
  </si>
  <si>
    <t>Imports</t>
  </si>
  <si>
    <t>Constant 2010 prices, seasonally adjusted</t>
  </si>
  <si>
    <t>Source: StatsSA GDP quarterly figures. Excel spreadsheet downloaded from www.statssa.gov.za in June 2018</t>
  </si>
  <si>
    <t>2011 to 2015</t>
  </si>
  <si>
    <t>.</t>
  </si>
  <si>
    <t xml:space="preserve">Deflated using implicit deflator rebased to firts quarter 2018. </t>
  </si>
  <si>
    <t>constant (2018) R bns</t>
  </si>
  <si>
    <t xml:space="preserve">Total </t>
  </si>
  <si>
    <t>Furniture</t>
  </si>
  <si>
    <t>Radio and ICT equipment</t>
  </si>
  <si>
    <t>Wood and paper</t>
  </si>
  <si>
    <t>Other manufacturing groups</t>
  </si>
  <si>
    <t>Textiles, clothing, leather and footwear</t>
  </si>
  <si>
    <t>Electrical machinery</t>
  </si>
  <si>
    <t>Glass and non-metallic mineral products</t>
  </si>
  <si>
    <t>Publishing and printing</t>
  </si>
  <si>
    <t>Machinery and appliances</t>
  </si>
  <si>
    <t>Coke, petroleum products and nuclear fuel</t>
  </si>
  <si>
    <t>Transport equipment</t>
  </si>
  <si>
    <t>Chemicals, plastic, rubber</t>
  </si>
  <si>
    <t>Metals</t>
  </si>
  <si>
    <t>Food and beverages</t>
  </si>
  <si>
    <t>2017 Q4/2018 Q1</t>
  </si>
  <si>
    <t>2017 Q1/2018 Q1</t>
  </si>
  <si>
    <t>Growth figures</t>
  </si>
  <si>
    <t xml:space="preserve">StatsSA. Manufacturing volume and sales. Excel spreadsheet. Downloaded in May 2018. </t>
  </si>
  <si>
    <t>2018 Q1</t>
  </si>
  <si>
    <t>2017 Q4</t>
  </si>
  <si>
    <t>2017 Q1</t>
  </si>
  <si>
    <t>2015 Q1</t>
  </si>
  <si>
    <t>2010 Q1</t>
  </si>
  <si>
    <t>Manufacturing sales in constant rand</t>
  </si>
  <si>
    <t>StatsSA. QLFS trends 2008 - 2018Q1. Downloaded from www.statssa.gov.za in May 2018</t>
  </si>
  <si>
    <t>total ex mining and ag</t>
  </si>
  <si>
    <t>Private households</t>
  </si>
  <si>
    <t>Community and social services</t>
  </si>
  <si>
    <t>Transport</t>
  </si>
  <si>
    <t>Utilities</t>
  </si>
  <si>
    <t>Other (right axis)</t>
  </si>
  <si>
    <t>2017Q4</t>
  </si>
  <si>
    <t>Employment in the first quarter</t>
  </si>
  <si>
    <t>StatsSA. QLFS trends 2008 - 2018Q1. Downloaded from www.statssa.gov.za in May 2017</t>
  </si>
  <si>
    <t>Total ex manufacturing</t>
  </si>
  <si>
    <t xml:space="preserve">  Manufacturing</t>
  </si>
  <si>
    <t>Base</t>
  </si>
  <si>
    <t>Jan-Mar 2018</t>
  </si>
  <si>
    <t>Oct-Dec 2016</t>
  </si>
  <si>
    <t>Jul-Sep 2015</t>
  </si>
  <si>
    <t>Apr-Jun 2016</t>
  </si>
  <si>
    <t>Jan-Mar 2016</t>
  </si>
  <si>
    <t>Oct-Dec 2015</t>
  </si>
  <si>
    <t>Apr-Jun 2015</t>
  </si>
  <si>
    <t>Jan-Mar 2015</t>
  </si>
  <si>
    <t>Oct-Dec 2014</t>
  </si>
  <si>
    <t>Jul-Sep 2014</t>
  </si>
  <si>
    <t>Apr-Jun 2014</t>
  </si>
  <si>
    <t>Jan-Mar 2014</t>
  </si>
  <si>
    <t>Oct-Dec 2013</t>
  </si>
  <si>
    <t>Jul-Sep 2013</t>
  </si>
  <si>
    <t>Apr-Jun 2013</t>
  </si>
  <si>
    <t>Jan-Mar 2013</t>
  </si>
  <si>
    <t>Oct-Dec 2012</t>
  </si>
  <si>
    <t>Jul-Sep 2012</t>
  </si>
  <si>
    <t>Apr-Jun 2012</t>
  </si>
  <si>
    <t>Jan-Mar 2012</t>
  </si>
  <si>
    <t>Oct-Dec 2011</t>
  </si>
  <si>
    <t>Jul-Sep 2011</t>
  </si>
  <si>
    <t>Apr-Jun 2011</t>
  </si>
  <si>
    <t>Jan-Mar 2011</t>
  </si>
  <si>
    <t>Oct-Dec 2010</t>
  </si>
  <si>
    <t>Jul-Sep 2010</t>
  </si>
  <si>
    <t>Apr-Jun 2010</t>
  </si>
  <si>
    <t>Jan-Mar 2010</t>
  </si>
  <si>
    <t>Oct-Dec 2009</t>
  </si>
  <si>
    <t>Jul-Sep 2009</t>
  </si>
  <si>
    <t>Apr-Jun 2009</t>
  </si>
  <si>
    <t>Jan-Mar 2009</t>
  </si>
  <si>
    <t>Oct-Dec 2008</t>
  </si>
  <si>
    <t>Jul-Sep 2008</t>
  </si>
  <si>
    <t>Apr-Jun 2008</t>
  </si>
  <si>
    <t>Jan-Mar 2008</t>
  </si>
  <si>
    <t>Employment in manufacturing and the rest of the economy</t>
  </si>
  <si>
    <t>furniture</t>
  </si>
  <si>
    <t>other</t>
  </si>
  <si>
    <t>transport equipment</t>
  </si>
  <si>
    <t>appliances and electronics</t>
  </si>
  <si>
    <t>machinery and electrical equipment</t>
  </si>
  <si>
    <t>metals</t>
  </si>
  <si>
    <t>glass and non-metallic minerals</t>
  </si>
  <si>
    <t>other chemicals, plastic, rubber</t>
  </si>
  <si>
    <t>petroleum and basic chemicals</t>
  </si>
  <si>
    <t>printing and publishing</t>
  </si>
  <si>
    <t>wood and paper</t>
  </si>
  <si>
    <t>clothing and textiles</t>
  </si>
  <si>
    <t>food, beverages, tobacco</t>
  </si>
  <si>
    <t>Q1 2015</t>
  </si>
  <si>
    <t>Q1 2010</t>
  </si>
  <si>
    <t>Q1 2008</t>
  </si>
  <si>
    <t>StatsSA. QLFS trends. Electronic database. Downloaded from www.statssa.gov.za in May 2018</t>
  </si>
  <si>
    <t>Furniture, 
and other</t>
  </si>
  <si>
    <t>Transport 
equipment</t>
  </si>
  <si>
    <t>Machinery, equiptment, and 
appliances</t>
  </si>
  <si>
    <t>Metals and 
metal products</t>
  </si>
  <si>
    <t>Glass and non-
metallic minerals</t>
  </si>
  <si>
    <t>Petroleum, chemicals, rubber, and plastic</t>
  </si>
  <si>
    <t>Publishing 
and printing</t>
  </si>
  <si>
    <t>Clothing, textiles and footwear</t>
  </si>
  <si>
    <t>Food, beverages, and tobacco</t>
  </si>
  <si>
    <t>Employment in manufacturing subsectors</t>
  </si>
  <si>
    <t>StatsSA. Quarterly Employment Statistics.May 2018</t>
  </si>
  <si>
    <t>Employed</t>
  </si>
  <si>
    <t>Mining employment</t>
  </si>
  <si>
    <t>Source: SARS monthly data</t>
  </si>
  <si>
    <t>Q1</t>
  </si>
  <si>
    <t>Q4</t>
  </si>
  <si>
    <t>Q3</t>
  </si>
  <si>
    <t>Q2</t>
  </si>
  <si>
    <t>Balance</t>
  </si>
  <si>
    <t>Rands/dollar</t>
  </si>
  <si>
    <t>CPI</t>
  </si>
  <si>
    <t>Billions of current U.S. dollars</t>
  </si>
  <si>
    <t>Billions of constant rand - deflated with CPI</t>
  </si>
  <si>
    <t>Nominal rand</t>
  </si>
  <si>
    <t>Balance of trade</t>
  </si>
  <si>
    <t>USD</t>
  </si>
  <si>
    <t>constant rand</t>
  </si>
  <si>
    <t>Trade by sector, third quarter</t>
  </si>
  <si>
    <t>Metals and metal products</t>
  </si>
  <si>
    <t>Chemicals, rubber, plastic</t>
  </si>
  <si>
    <t>Paper and publishing</t>
  </si>
  <si>
    <t>Wood products</t>
  </si>
  <si>
    <t>Clothing and footwear</t>
  </si>
  <si>
    <t xml:space="preserve"> Imports </t>
  </si>
  <si>
    <t xml:space="preserve"> Exports </t>
  </si>
  <si>
    <t>Rand</t>
  </si>
  <si>
    <t xml:space="preserve"> Rand </t>
  </si>
  <si>
    <t>Change in millions</t>
  </si>
  <si>
    <t>% change from Q1 2017</t>
  </si>
  <si>
    <t>Value (billions)</t>
  </si>
  <si>
    <t>Industry</t>
  </si>
  <si>
    <t>Trade by manufacturing subsectors</t>
  </si>
  <si>
    <t>Source: StatsSA, Quarterly Financial Statistics</t>
  </si>
  <si>
    <t>total</t>
  </si>
  <si>
    <t>construction</t>
  </si>
  <si>
    <t>manufacturing</t>
  </si>
  <si>
    <t>mining</t>
  </si>
  <si>
    <t>Carrying value of fixed assets as at the end of quarter</t>
  </si>
  <si>
    <t>Net profit or loss before taxation</t>
  </si>
  <si>
    <t>Year to fourth quarter</t>
  </si>
  <si>
    <t>Net profit or loss before tax as % of carrying value of assets</t>
  </si>
  <si>
    <t>Return on Assets</t>
  </si>
  <si>
    <t>All industries</t>
  </si>
  <si>
    <t>Rebased to the latest</t>
  </si>
  <si>
    <t>deflated with CPI</t>
  </si>
  <si>
    <t>current R mns</t>
  </si>
  <si>
    <t>constant R bns</t>
  </si>
  <si>
    <t xml:space="preserve">Net profit or loss before taxation </t>
  </si>
  <si>
    <t>constant 2010 rand</t>
  </si>
  <si>
    <t>R bns (2010 rand)</t>
  </si>
  <si>
    <t>Fixed capital stock</t>
  </si>
  <si>
    <t>Gross fixed capital formation: Manufacturing (Investment)</t>
  </si>
  <si>
    <t>Fixed capital stock : Manufacturing</t>
  </si>
  <si>
    <t>Source: SARB</t>
  </si>
  <si>
    <t>Fixed capital stock and gross fixed capital formation in manufacturing</t>
  </si>
  <si>
    <t>Food and 
beverages</t>
  </si>
  <si>
    <t>Chemicals, 
plastic, rubber</t>
  </si>
  <si>
    <t>Coke, petroleum, 
nuclear fuel</t>
  </si>
  <si>
    <t>Machinery 
and appliances</t>
  </si>
  <si>
    <t>Glass/non-metallic 
mineral products</t>
  </si>
  <si>
    <t>Electrical 
machinery</t>
  </si>
  <si>
    <t>Textiles, clothing, 
leather, footwear</t>
  </si>
  <si>
    <t>Other manufac-
turing groups</t>
  </si>
  <si>
    <t>Radio and ICT 
equipment</t>
  </si>
  <si>
    <t>Note: (a) seasonally adjusted</t>
  </si>
  <si>
    <t>Q4 2017 to Q1 2018 (a)</t>
  </si>
  <si>
    <t>a, seasonally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</si>
</sst>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[$-409]mmm\-yy;@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_(* #,##0.00_);_(* \(#,##0.00\);_(* &quot;-&quot;??_);_(@_)"/>
    <numFmt numFmtId="175" formatCode="&quot;$&quot;#,##0,;\(&quot;$&quot;#,##0,\)"/>
    <numFmt numFmtId="176" formatCode="&quot;R&quot;#,##0\ ;\(&quot;R&quot;#,##0\)"/>
    <numFmt numFmtId="177" formatCode="[Red]0%;[Red]\(0%\)"/>
    <numFmt numFmtId="178" formatCode="0%;\(0%\)"/>
    <numFmt numFmtId="179" formatCode="\ \ @"/>
    <numFmt numFmtId="180" formatCode="\ \ \ \ @"/>
    <numFmt numFmtId="181" formatCode="0.0000000"/>
    <numFmt numFmtId="182" formatCode="#,##0_]"/>
    <numFmt numFmtId="183" formatCode="0.0"/>
    <numFmt numFmtId="184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1"/>
      <color theme="1"/>
      <name val="Times New Roman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43" fontId="14" fillId="0" borderId="0" applyFont="0" applyFill="0" applyBorder="0" applyAlignment="0" applyProtection="0"/>
    <xf numFmtId="0" fontId="14" fillId="0" borderId="0"/>
    <xf numFmtId="168" fontId="16" fillId="0" borderId="0" applyFill="0" applyBorder="0" applyAlignment="0"/>
    <xf numFmtId="169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16" fillId="0" borderId="0" applyFill="0" applyBorder="0" applyAlignment="0"/>
    <xf numFmtId="168" fontId="16" fillId="0" borderId="0" applyFill="0" applyBorder="0" applyAlignment="0"/>
    <xf numFmtId="173" fontId="16" fillId="0" borderId="0" applyFill="0" applyBorder="0" applyAlignment="0"/>
    <xf numFmtId="169" fontId="16" fillId="0" borderId="0" applyFill="0" applyBorder="0" applyAlignment="0"/>
    <xf numFmtId="168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16" fillId="0" borderId="0" applyFill="0" applyBorder="0" applyAlignment="0"/>
    <xf numFmtId="168" fontId="19" fillId="0" borderId="0" applyFill="0" applyBorder="0" applyAlignment="0"/>
    <xf numFmtId="169" fontId="19" fillId="0" borderId="0" applyFill="0" applyBorder="0" applyAlignment="0"/>
    <xf numFmtId="168" fontId="19" fillId="0" borderId="0" applyFill="0" applyBorder="0" applyAlignment="0"/>
    <xf numFmtId="173" fontId="19" fillId="0" borderId="0" applyFill="0" applyBorder="0" applyAlignment="0"/>
    <xf numFmtId="169" fontId="19" fillId="0" borderId="0" applyFill="0" applyBorder="0" applyAlignment="0"/>
    <xf numFmtId="2" fontId="13" fillId="0" borderId="0" applyFont="0" applyFill="0" applyBorder="0" applyAlignment="0" applyProtection="0"/>
    <xf numFmtId="38" fontId="20" fillId="2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10" fontId="20" fillId="3" borderId="3" applyNumberFormat="0" applyBorder="0" applyAlignment="0" applyProtection="0"/>
    <xf numFmtId="168" fontId="22" fillId="0" borderId="0" applyFill="0" applyBorder="0" applyAlignment="0"/>
    <xf numFmtId="169" fontId="22" fillId="0" borderId="0" applyFill="0" applyBorder="0" applyAlignment="0"/>
    <xf numFmtId="168" fontId="22" fillId="0" borderId="0" applyFill="0" applyBorder="0" applyAlignment="0"/>
    <xf numFmtId="173" fontId="22" fillId="0" borderId="0" applyFill="0" applyBorder="0" applyAlignment="0"/>
    <xf numFmtId="169" fontId="22" fillId="0" borderId="0" applyFill="0" applyBorder="0" applyAlignment="0"/>
    <xf numFmtId="177" fontId="23" fillId="0" borderId="0"/>
    <xf numFmtId="0" fontId="18" fillId="0" borderId="0"/>
    <xf numFmtId="0" fontId="13" fillId="0" borderId="0"/>
    <xf numFmtId="0" fontId="17" fillId="0" borderId="0" applyFont="0"/>
    <xf numFmtId="0" fontId="1" fillId="0" borderId="0"/>
    <xf numFmtId="0" fontId="24" fillId="0" borderId="0"/>
    <xf numFmtId="0" fontId="13" fillId="0" borderId="0"/>
    <xf numFmtId="0" fontId="13" fillId="0" borderId="0"/>
    <xf numFmtId="0" fontId="1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" fillId="0" borderId="0"/>
    <xf numFmtId="0" fontId="13" fillId="0" borderId="0"/>
    <xf numFmtId="17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26" fillId="0" borderId="0" applyFill="0" applyBorder="0" applyAlignment="0"/>
    <xf numFmtId="169" fontId="26" fillId="0" borderId="0" applyFill="0" applyBorder="0" applyAlignment="0"/>
    <xf numFmtId="168" fontId="26" fillId="0" borderId="0" applyFill="0" applyBorder="0" applyAlignment="0"/>
    <xf numFmtId="173" fontId="26" fillId="0" borderId="0" applyFill="0" applyBorder="0" applyAlignment="0"/>
    <xf numFmtId="169" fontId="26" fillId="0" borderId="0" applyFill="0" applyBorder="0" applyAlignment="0"/>
    <xf numFmtId="0" fontId="20" fillId="0" borderId="0" applyNumberFormat="0" applyFont="0" applyAlignment="0"/>
    <xf numFmtId="49" fontId="16" fillId="0" borderId="0" applyFill="0" applyBorder="0" applyAlignment="0"/>
    <xf numFmtId="179" fontId="16" fillId="0" borderId="0" applyFill="0" applyBorder="0" applyAlignment="0"/>
    <xf numFmtId="180" fontId="16" fillId="0" borderId="0" applyFill="0" applyBorder="0" applyAlignment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NumberFormat="1" applyFont="1"/>
    <xf numFmtId="165" fontId="5" fillId="0" borderId="0" xfId="1" applyNumberFormat="1" applyFont="1"/>
    <xf numFmtId="0" fontId="6" fillId="0" borderId="0" xfId="0" applyFont="1"/>
    <xf numFmtId="164" fontId="5" fillId="0" borderId="0" xfId="1" applyNumberFormat="1" applyFont="1" applyAlignment="1">
      <alignment horizontal="left" wrapText="1"/>
    </xf>
    <xf numFmtId="0" fontId="5" fillId="0" borderId="0" xfId="0" applyFont="1"/>
    <xf numFmtId="165" fontId="0" fillId="0" borderId="0" xfId="1" applyNumberFormat="1" applyFont="1"/>
    <xf numFmtId="166" fontId="7" fillId="0" borderId="0" xfId="2" applyNumberFormat="1" applyFont="1"/>
    <xf numFmtId="0" fontId="5" fillId="0" borderId="0" xfId="0" applyFont="1" applyAlignment="1"/>
    <xf numFmtId="166" fontId="7" fillId="0" borderId="0" xfId="2" applyNumberFormat="1" applyFont="1" applyAlignment="1"/>
    <xf numFmtId="165" fontId="0" fillId="0" borderId="0" xfId="1" applyNumberFormat="1" applyFont="1" applyAlignment="1"/>
    <xf numFmtId="0" fontId="0" fillId="0" borderId="0" xfId="0" applyAlignment="1"/>
    <xf numFmtId="166" fontId="0" fillId="0" borderId="0" xfId="0" applyNumberFormat="1"/>
    <xf numFmtId="166" fontId="0" fillId="0" borderId="0" xfId="2" applyNumberFormat="1" applyFont="1"/>
    <xf numFmtId="9" fontId="0" fillId="0" borderId="0" xfId="2" applyFont="1"/>
    <xf numFmtId="165" fontId="0" fillId="0" borderId="0" xfId="1" applyNumberFormat="1" applyFont="1" applyAlignment="1">
      <alignment wrapText="1"/>
    </xf>
    <xf numFmtId="0" fontId="0" fillId="0" borderId="0" xfId="1" applyNumberFormat="1" applyFont="1"/>
    <xf numFmtId="0" fontId="0" fillId="0" borderId="0" xfId="1" quotePrefix="1" applyNumberFormat="1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NumberFormat="1" applyFill="1"/>
    <xf numFmtId="166" fontId="0" fillId="0" borderId="0" xfId="2" applyNumberFormat="1" applyFont="1" applyFill="1"/>
    <xf numFmtId="9" fontId="0" fillId="0" borderId="0" xfId="2" applyFont="1" applyFill="1"/>
    <xf numFmtId="165" fontId="2" fillId="0" borderId="0" xfId="1" applyNumberFormat="1" applyFont="1"/>
    <xf numFmtId="165" fontId="10" fillId="0" borderId="0" xfId="1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11" fillId="0" borderId="0" xfId="1" applyNumberFormat="1" applyFont="1" applyAlignment="1">
      <alignment horizontal="right" vertical="center"/>
    </xf>
    <xf numFmtId="0" fontId="10" fillId="0" borderId="0" xfId="0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0" fillId="0" borderId="0" xfId="0" applyNumberFormat="1"/>
    <xf numFmtId="9" fontId="10" fillId="0" borderId="0" xfId="2" applyFont="1" applyAlignment="1">
      <alignment vertical="center"/>
    </xf>
    <xf numFmtId="165" fontId="0" fillId="0" borderId="0" xfId="1" quotePrefix="1" applyNumberFormat="1" applyFont="1"/>
    <xf numFmtId="3" fontId="12" fillId="0" borderId="0" xfId="0" applyNumberFormat="1" applyFont="1" applyAlignment="1">
      <alignment vertical="center"/>
    </xf>
    <xf numFmtId="165" fontId="2" fillId="0" borderId="0" xfId="1" quotePrefix="1" applyNumberFormat="1" applyFont="1"/>
    <xf numFmtId="0" fontId="1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7" fontId="10" fillId="0" borderId="0" xfId="0" applyNumberFormat="1" applyFont="1" applyAlignment="1">
      <alignment vertical="center"/>
    </xf>
    <xf numFmtId="166" fontId="10" fillId="0" borderId="0" xfId="2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6" fontId="11" fillId="0" borderId="0" xfId="2" applyNumberFormat="1" applyFont="1" applyAlignment="1">
      <alignment horizontal="right" vertical="center"/>
    </xf>
    <xf numFmtId="0" fontId="10" fillId="0" borderId="0" xfId="2" applyNumberFormat="1" applyFont="1" applyAlignment="1">
      <alignment vertical="center"/>
    </xf>
    <xf numFmtId="0" fontId="2" fillId="0" borderId="0" xfId="0" applyFont="1"/>
    <xf numFmtId="3" fontId="0" fillId="0" borderId="0" xfId="0" applyNumberFormat="1"/>
    <xf numFmtId="165" fontId="1" fillId="0" borderId="0" xfId="1" applyNumberFormat="1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5" fontId="0" fillId="0" borderId="0" xfId="0" applyNumberFormat="1"/>
    <xf numFmtId="0" fontId="0" fillId="0" borderId="0" xfId="2" applyNumberFormat="1" applyFont="1"/>
    <xf numFmtId="0" fontId="0" fillId="0" borderId="0" xfId="0"/>
    <xf numFmtId="0" fontId="0" fillId="0" borderId="0" xfId="0" applyAlignment="1">
      <alignment horizontal="center" wrapText="1"/>
    </xf>
    <xf numFmtId="181" fontId="0" fillId="0" borderId="0" xfId="0" applyNumberFormat="1"/>
    <xf numFmtId="0" fontId="0" fillId="0" borderId="0" xfId="0" applyAlignment="1">
      <alignment horizontal="center" wrapText="1"/>
    </xf>
    <xf numFmtId="182" fontId="13" fillId="0" borderId="0" xfId="3" applyNumberFormat="1" applyFont="1"/>
    <xf numFmtId="182" fontId="0" fillId="0" borderId="0" xfId="0" applyNumberFormat="1"/>
    <xf numFmtId="43" fontId="0" fillId="0" borderId="0" xfId="1" applyFont="1" applyAlignment="1">
      <alignment horizontal="left"/>
    </xf>
    <xf numFmtId="166" fontId="0" fillId="4" borderId="0" xfId="2" applyNumberFormat="1" applyFont="1" applyFill="1"/>
    <xf numFmtId="43" fontId="0" fillId="4" borderId="0" xfId="1" applyFont="1" applyFill="1" applyAlignment="1">
      <alignment horizontal="left"/>
    </xf>
    <xf numFmtId="43" fontId="0" fillId="4" borderId="0" xfId="1" applyFont="1" applyFill="1" applyAlignment="1">
      <alignment horizontal="left" wrapText="1"/>
    </xf>
    <xf numFmtId="43" fontId="0" fillId="0" borderId="0" xfId="1" applyFont="1" applyAlignment="1">
      <alignment horizontal="left" wrapText="1"/>
    </xf>
    <xf numFmtId="0" fontId="2" fillId="0" borderId="0" xfId="1" applyNumberFormat="1" applyFont="1"/>
    <xf numFmtId="165" fontId="6" fillId="0" borderId="0" xfId="1" applyNumberFormat="1" applyFont="1" applyAlignment="1">
      <alignment horizontal="left"/>
    </xf>
    <xf numFmtId="43" fontId="2" fillId="0" borderId="0" xfId="1" applyFont="1" applyAlignment="1">
      <alignment horizontal="left"/>
    </xf>
    <xf numFmtId="43" fontId="0" fillId="0" borderId="0" xfId="1" applyFont="1" applyAlignment="1">
      <alignment horizontal="right"/>
    </xf>
    <xf numFmtId="0" fontId="27" fillId="0" borderId="0" xfId="0" applyFont="1"/>
    <xf numFmtId="3" fontId="6" fillId="0" borderId="0" xfId="0" applyNumberFormat="1" applyFont="1"/>
    <xf numFmtId="165" fontId="6" fillId="0" borderId="0" xfId="1" applyNumberFormat="1" applyFont="1"/>
    <xf numFmtId="9" fontId="0" fillId="0" borderId="0" xfId="2" applyNumberFormat="1" applyFont="1" applyAlignment="1">
      <alignment horizontal="right"/>
    </xf>
    <xf numFmtId="166" fontId="6" fillId="0" borderId="0" xfId="2" applyNumberFormat="1" applyFont="1"/>
    <xf numFmtId="165" fontId="13" fillId="0" borderId="0" xfId="1" applyNumberFormat="1" applyFont="1"/>
    <xf numFmtId="164" fontId="0" fillId="0" borderId="0" xfId="1" applyNumberFormat="1" applyFont="1"/>
    <xf numFmtId="0" fontId="28" fillId="0" borderId="0" xfId="1" applyNumberFormat="1" applyFont="1" applyAlignment="1">
      <alignment horizontal="left" indent="1"/>
    </xf>
    <xf numFmtId="9" fontId="6" fillId="0" borderId="0" xfId="2" applyFont="1"/>
    <xf numFmtId="165" fontId="0" fillId="0" borderId="0" xfId="1" applyNumberFormat="1" applyFont="1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0" fontId="6" fillId="0" borderId="0" xfId="0" applyFont="1" applyFill="1"/>
    <xf numFmtId="0" fontId="0" fillId="0" borderId="0" xfId="0" applyFill="1" applyAlignment="1">
      <alignment horizontal="left" wrapText="1"/>
    </xf>
    <xf numFmtId="0" fontId="3" fillId="0" borderId="0" xfId="0" applyFont="1" applyFill="1"/>
    <xf numFmtId="0" fontId="13" fillId="0" borderId="0" xfId="4" applyNumberFormat="1"/>
    <xf numFmtId="0" fontId="29" fillId="0" borderId="0" xfId="6" applyFont="1" applyFill="1" applyBorder="1"/>
    <xf numFmtId="0" fontId="29" fillId="0" borderId="0" xfId="6" applyNumberFormat="1" applyFont="1" applyFill="1" applyBorder="1"/>
    <xf numFmtId="164" fontId="29" fillId="0" borderId="0" xfId="6" applyNumberFormat="1" applyFont="1" applyFill="1" applyBorder="1"/>
    <xf numFmtId="1" fontId="29" fillId="0" borderId="0" xfId="6" applyNumberFormat="1" applyFont="1" applyFill="1" applyBorder="1"/>
    <xf numFmtId="165" fontId="29" fillId="0" borderId="0" xfId="6" applyNumberFormat="1" applyFont="1" applyFill="1" applyBorder="1"/>
    <xf numFmtId="183" fontId="29" fillId="0" borderId="0" xfId="6" applyNumberFormat="1" applyFont="1" applyFill="1" applyBorder="1"/>
    <xf numFmtId="9" fontId="29" fillId="0" borderId="0" xfId="2" applyFont="1" applyFill="1" applyBorder="1"/>
    <xf numFmtId="9" fontId="15" fillId="0" borderId="0" xfId="0" applyNumberFormat="1" applyFont="1"/>
    <xf numFmtId="165" fontId="29" fillId="0" borderId="0" xfId="5" applyNumberFormat="1" applyFont="1" applyFill="1" applyBorder="1"/>
    <xf numFmtId="183" fontId="1" fillId="0" borderId="0" xfId="5" applyNumberFormat="1" applyFont="1" applyFill="1"/>
    <xf numFmtId="183" fontId="1" fillId="0" borderId="0" xfId="5" applyNumberFormat="1" applyFont="1" applyFill="1" applyBorder="1"/>
    <xf numFmtId="183" fontId="14" fillId="0" borderId="0" xfId="6" applyNumberFormat="1" applyFont="1" applyFill="1"/>
    <xf numFmtId="183" fontId="14" fillId="0" borderId="0" xfId="6" applyNumberFormat="1" applyFill="1"/>
    <xf numFmtId="183" fontId="0" fillId="0" borderId="0" xfId="5" applyNumberFormat="1" applyFont="1" applyFill="1"/>
    <xf numFmtId="0" fontId="29" fillId="0" borderId="0" xfId="5" applyNumberFormat="1" applyFont="1" applyFill="1" applyBorder="1"/>
    <xf numFmtId="0" fontId="0" fillId="0" borderId="0" xfId="0" applyFont="1" applyAlignment="1"/>
    <xf numFmtId="0" fontId="29" fillId="0" borderId="0" xfId="6" applyFont="1" applyFill="1" applyBorder="1" applyAlignment="1"/>
    <xf numFmtId="0" fontId="29" fillId="0" borderId="0" xfId="6" applyNumberFormat="1" applyFont="1" applyFill="1" applyBorder="1" applyAlignment="1"/>
    <xf numFmtId="0" fontId="32" fillId="0" borderId="0" xfId="0" applyFont="1" applyAlignment="1"/>
    <xf numFmtId="0" fontId="2" fillId="0" borderId="0" xfId="0" applyFont="1" applyAlignment="1"/>
    <xf numFmtId="0" fontId="2" fillId="0" borderId="0" xfId="1" applyNumberFormat="1" applyFont="1" applyAlignment="1"/>
    <xf numFmtId="165" fontId="2" fillId="0" borderId="0" xfId="1" applyNumberFormat="1" applyFont="1" applyAlignment="1"/>
    <xf numFmtId="0" fontId="3" fillId="0" borderId="0" xfId="0" applyFont="1" applyAlignment="1"/>
    <xf numFmtId="183" fontId="0" fillId="0" borderId="0" xfId="0" applyNumberFormat="1"/>
    <xf numFmtId="0" fontId="33" fillId="0" borderId="0" xfId="0" applyFont="1" applyFill="1" applyBorder="1"/>
    <xf numFmtId="3" fontId="0" fillId="0" borderId="0" xfId="0" applyNumberFormat="1" applyFill="1" applyBorder="1"/>
    <xf numFmtId="165" fontId="0" fillId="0" borderId="0" xfId="1" quotePrefix="1" applyNumberFormat="1" applyFont="1" applyFill="1"/>
    <xf numFmtId="165" fontId="6" fillId="0" borderId="0" xfId="1" quotePrefix="1" applyNumberFormat="1" applyFont="1"/>
    <xf numFmtId="0" fontId="0" fillId="0" borderId="0" xfId="0" applyFill="1" applyBorder="1"/>
    <xf numFmtId="0" fontId="6" fillId="0" borderId="0" xfId="1" applyNumberFormat="1" applyFont="1"/>
    <xf numFmtId="0" fontId="0" fillId="0" borderId="0" xfId="1" applyNumberFormat="1" applyFont="1" applyFill="1"/>
    <xf numFmtId="0" fontId="0" fillId="0" borderId="0" xfId="0" applyFont="1"/>
    <xf numFmtId="165" fontId="1" fillId="0" borderId="0" xfId="1" applyNumberFormat="1" applyFont="1" applyFill="1"/>
    <xf numFmtId="165" fontId="6" fillId="0" borderId="0" xfId="1" applyNumberFormat="1" applyFont="1" applyAlignment="1">
      <alignment horizontal="center" wrapText="1"/>
    </xf>
    <xf numFmtId="165" fontId="28" fillId="0" borderId="0" xfId="1" applyNumberFormat="1" applyFont="1"/>
    <xf numFmtId="9" fontId="0" fillId="0" borderId="0" xfId="2" quotePrefix="1" applyFont="1"/>
    <xf numFmtId="43" fontId="0" fillId="0" borderId="0" xfId="1" quotePrefix="1" applyNumberFormat="1" applyFont="1"/>
    <xf numFmtId="184" fontId="0" fillId="0" borderId="0" xfId="1" applyNumberFormat="1" applyFont="1"/>
    <xf numFmtId="43" fontId="0" fillId="0" borderId="0" xfId="1" applyNumberFormat="1" applyFont="1"/>
    <xf numFmtId="3" fontId="13" fillId="0" borderId="0" xfId="0" applyNumberFormat="1" applyFont="1" applyFill="1" applyBorder="1"/>
    <xf numFmtId="0" fontId="34" fillId="0" borderId="0" xfId="0" applyNumberFormat="1" applyFont="1"/>
    <xf numFmtId="0" fontId="0" fillId="0" borderId="0" xfId="0" applyAlignment="1">
      <alignment horizontal="center" wrapText="1"/>
    </xf>
    <xf numFmtId="167" fontId="1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/>
    </xf>
  </cellXfs>
  <cellStyles count="83">
    <cellStyle name="Calc Currency (0)" xfId="7"/>
    <cellStyle name="Calc Currency (2)" xfId="8"/>
    <cellStyle name="Calc Percent (0)" xfId="9"/>
    <cellStyle name="Calc Percent (1)" xfId="10"/>
    <cellStyle name="Calc Percent (2)" xfId="11"/>
    <cellStyle name="Calc Units (0)" xfId="12"/>
    <cellStyle name="Calc Units (1)" xfId="13"/>
    <cellStyle name="Calc Units (2)" xfId="14"/>
    <cellStyle name="Comma" xfId="1" builtinId="3"/>
    <cellStyle name="Comma [00]" xfId="15"/>
    <cellStyle name="Comma 12" xfId="16"/>
    <cellStyle name="Comma 2" xfId="17"/>
    <cellStyle name="Comma 2 2" xfId="18"/>
    <cellStyle name="Comma 2 3" xfId="19"/>
    <cellStyle name="Comma 3" xfId="20"/>
    <cellStyle name="Comma 4" xfId="21"/>
    <cellStyle name="Comma 5" xfId="22"/>
    <cellStyle name="Comma 6" xfId="23"/>
    <cellStyle name="Comma 7" xfId="5"/>
    <cellStyle name="Comma 8" xfId="24"/>
    <cellStyle name="Comma0" xfId="25"/>
    <cellStyle name="Couma_#B P&amp;L Evolution_BINV" xfId="26"/>
    <cellStyle name="Currency [00]" xfId="27"/>
    <cellStyle name="Currency0" xfId="28"/>
    <cellStyle name="Date" xfId="29"/>
    <cellStyle name="Date Short" xfId="30"/>
    <cellStyle name="Enter Currency (0)" xfId="31"/>
    <cellStyle name="Enter Currency (2)" xfId="32"/>
    <cellStyle name="Enter Units (0)" xfId="33"/>
    <cellStyle name="Enter Units (1)" xfId="34"/>
    <cellStyle name="Enter Units (2)" xfId="35"/>
    <cellStyle name="Fixed" xfId="36"/>
    <cellStyle name="Grey" xfId="37"/>
    <cellStyle name="Header1" xfId="38"/>
    <cellStyle name="Header2" xfId="39"/>
    <cellStyle name="Input [yellow]" xfId="40"/>
    <cellStyle name="Link Currency (0)" xfId="41"/>
    <cellStyle name="Link Currency (2)" xfId="42"/>
    <cellStyle name="Link Units (0)" xfId="43"/>
    <cellStyle name="Link Units (1)" xfId="44"/>
    <cellStyle name="Link Units (2)" xfId="45"/>
    <cellStyle name="Normal" xfId="0" builtinId="0"/>
    <cellStyle name="Normal - Style1" xfId="46"/>
    <cellStyle name="Normal 10" xfId="47"/>
    <cellStyle name="Normal 11" xfId="48"/>
    <cellStyle name="Normal 12" xfId="49"/>
    <cellStyle name="Normal 2" xfId="3"/>
    <cellStyle name="Normal 2 2" xfId="50"/>
    <cellStyle name="Normal 2 2 2" xfId="51"/>
    <cellStyle name="Normal 2 3" xfId="52"/>
    <cellStyle name="Normal 3" xfId="53"/>
    <cellStyle name="Normal 3 2" xfId="54"/>
    <cellStyle name="Normal 3 2 2" xfId="55"/>
    <cellStyle name="Normal 3 3" xfId="56"/>
    <cellStyle name="Normal 4" xfId="57"/>
    <cellStyle name="Normal 5" xfId="58"/>
    <cellStyle name="Normal 6" xfId="59"/>
    <cellStyle name="Normal 7" xfId="60"/>
    <cellStyle name="Normal 8" xfId="61"/>
    <cellStyle name="Normal 8 2" xfId="4"/>
    <cellStyle name="Normal 9" xfId="6"/>
    <cellStyle name="Percent" xfId="2" builtinId="5"/>
    <cellStyle name="Percent [0]" xfId="62"/>
    <cellStyle name="Percent [00]" xfId="63"/>
    <cellStyle name="Percent [2]" xfId="64"/>
    <cellStyle name="Percent 10" xfId="65"/>
    <cellStyle name="Percent 2" xfId="66"/>
    <cellStyle name="Percent 2 2" xfId="67"/>
    <cellStyle name="Percent 3" xfId="68"/>
    <cellStyle name="Percent 4" xfId="69"/>
    <cellStyle name="Percent 5" xfId="70"/>
    <cellStyle name="Percent 6" xfId="71"/>
    <cellStyle name="Percent 7" xfId="72"/>
    <cellStyle name="Percent 8" xfId="73"/>
    <cellStyle name="PrePop Currency (0)" xfId="74"/>
    <cellStyle name="PrePop Currency (2)" xfId="75"/>
    <cellStyle name="PrePop Units (0)" xfId="76"/>
    <cellStyle name="PrePop Units (1)" xfId="77"/>
    <cellStyle name="PrePop Units (2)" xfId="78"/>
    <cellStyle name="Table Text" xfId="79"/>
    <cellStyle name="Text Indent A" xfId="80"/>
    <cellStyle name="Text Indent B" xfId="81"/>
    <cellStyle name="Text Indent C" xfId="82"/>
  </cellStyles>
  <dxfs count="32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EA9AA2"/>
      <color rgb="FFFF5050"/>
      <color rgb="FFF8E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quarterly GDP growth'!$B$3</c:f>
              <c:strCache>
                <c:ptCount val="1"/>
                <c:pt idx="0">
                  <c:v>Quarterly change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'1. quarterly GDP growth'!$A$8:$A$104</c:f>
              <c:numCache>
                <c:formatCode>General</c:formatCode>
                <c:ptCount val="97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</c:numCache>
            </c:numRef>
          </c:cat>
          <c:val>
            <c:numRef>
              <c:f>'1. quarterly GDP growth'!$B$8:$B$104</c:f>
              <c:numCache>
                <c:formatCode>0.0%</c:formatCode>
                <c:ptCount val="97"/>
                <c:pt idx="0">
                  <c:v>-4.7161592485667203E-4</c:v>
                </c:pt>
                <c:pt idx="1">
                  <c:v>9.7565843331155477E-3</c:v>
                </c:pt>
                <c:pt idx="2">
                  <c:v>1.1245145875966589E-2</c:v>
                </c:pt>
                <c:pt idx="3">
                  <c:v>1.8582983840178091E-2</c:v>
                </c:pt>
                <c:pt idx="4">
                  <c:v>2.4994739461348114E-3</c:v>
                </c:pt>
                <c:pt idx="5">
                  <c:v>2.8748138294714121E-3</c:v>
                </c:pt>
                <c:pt idx="6">
                  <c:v>6.6346528809462235E-3</c:v>
                </c:pt>
                <c:pt idx="7">
                  <c:v>3.3636360976436741E-3</c:v>
                </c:pt>
                <c:pt idx="8">
                  <c:v>1.852499660273188E-2</c:v>
                </c:pt>
                <c:pt idx="9">
                  <c:v>1.1913584255213827E-2</c:v>
                </c:pt>
                <c:pt idx="10">
                  <c:v>1.1914846565305171E-2</c:v>
                </c:pt>
                <c:pt idx="11">
                  <c:v>9.3816956640266902E-3</c:v>
                </c:pt>
                <c:pt idx="12">
                  <c:v>4.6421795462883164E-3</c:v>
                </c:pt>
                <c:pt idx="13">
                  <c:v>6.2740936412364334E-3</c:v>
                </c:pt>
                <c:pt idx="14">
                  <c:v>9.9426185469431161E-4</c:v>
                </c:pt>
                <c:pt idx="15">
                  <c:v>1.3812660576273394E-4</c:v>
                </c:pt>
                <c:pt idx="16">
                  <c:v>2.6270537268398009E-3</c:v>
                </c:pt>
                <c:pt idx="17">
                  <c:v>1.414254334074716E-3</c:v>
                </c:pt>
                <c:pt idx="18">
                  <c:v>-2.1903504855179667E-3</c:v>
                </c:pt>
                <c:pt idx="19">
                  <c:v>9.6284064544760462E-4</c:v>
                </c:pt>
                <c:pt idx="20">
                  <c:v>9.6107385070816065E-3</c:v>
                </c:pt>
                <c:pt idx="21">
                  <c:v>7.9588957093028601E-3</c:v>
                </c:pt>
                <c:pt idx="22">
                  <c:v>1.0918957840878374E-2</c:v>
                </c:pt>
                <c:pt idx="23">
                  <c:v>1.0999838166667164E-2</c:v>
                </c:pt>
                <c:pt idx="24">
                  <c:v>1.1688393411539488E-2</c:v>
                </c:pt>
                <c:pt idx="25">
                  <c:v>9.1998741684722329E-3</c:v>
                </c:pt>
                <c:pt idx="26">
                  <c:v>9.9039730316425878E-3</c:v>
                </c:pt>
                <c:pt idx="27">
                  <c:v>8.5095722253147876E-3</c:v>
                </c:pt>
                <c:pt idx="28">
                  <c:v>6.1451218382775341E-3</c:v>
                </c:pt>
                <c:pt idx="29">
                  <c:v>4.9970096094293925E-3</c:v>
                </c:pt>
                <c:pt idx="30">
                  <c:v>2.6574806735824019E-3</c:v>
                </c:pt>
                <c:pt idx="31">
                  <c:v>7.6932022008342482E-3</c:v>
                </c:pt>
                <c:pt idx="32">
                  <c:v>1.0859990214854287E-2</c:v>
                </c:pt>
                <c:pt idx="33">
                  <c:v>1.2688607200023627E-2</c:v>
                </c:pt>
                <c:pt idx="34">
                  <c:v>1.1318278134637705E-2</c:v>
                </c:pt>
                <c:pt idx="35">
                  <c:v>8.3199121704340406E-3</c:v>
                </c:pt>
                <c:pt idx="36">
                  <c:v>6.3476891543696734E-3</c:v>
                </c:pt>
                <c:pt idx="37">
                  <c:v>4.8837440379221331E-3</c:v>
                </c:pt>
                <c:pt idx="38">
                  <c:v>5.4268969571396042E-3</c:v>
                </c:pt>
                <c:pt idx="39">
                  <c:v>5.7693477545617267E-3</c:v>
                </c:pt>
                <c:pt idx="40">
                  <c:v>1.5137792758620927E-2</c:v>
                </c:pt>
                <c:pt idx="41">
                  <c:v>1.3974480614202811E-2</c:v>
                </c:pt>
                <c:pt idx="42">
                  <c:v>1.6351156135631983E-2</c:v>
                </c:pt>
                <c:pt idx="43">
                  <c:v>1.0679320086723454E-2</c:v>
                </c:pt>
                <c:pt idx="44">
                  <c:v>1.0166048582257448E-2</c:v>
                </c:pt>
                <c:pt idx="45">
                  <c:v>1.7945531524176106E-2</c:v>
                </c:pt>
                <c:pt idx="46">
                  <c:v>1.3636227821061331E-2</c:v>
                </c:pt>
                <c:pt idx="47">
                  <c:v>6.6935546518245292E-3</c:v>
                </c:pt>
                <c:pt idx="48">
                  <c:v>1.7571723602183953E-2</c:v>
                </c:pt>
                <c:pt idx="49">
                  <c:v>1.4202440816502238E-2</c:v>
                </c:pt>
                <c:pt idx="50">
                  <c:v>1.3811494066304553E-2</c:v>
                </c:pt>
                <c:pt idx="51">
                  <c:v>1.3828169460476936E-2</c:v>
                </c:pt>
                <c:pt idx="52">
                  <c:v>1.6236668072191929E-2</c:v>
                </c:pt>
                <c:pt idx="53">
                  <c:v>8.1955633322816634E-3</c:v>
                </c:pt>
                <c:pt idx="54">
                  <c:v>1.1719344438867685E-2</c:v>
                </c:pt>
                <c:pt idx="55">
                  <c:v>1.4170782144657501E-2</c:v>
                </c:pt>
                <c:pt idx="56">
                  <c:v>4.200088433545357E-3</c:v>
                </c:pt>
                <c:pt idx="57">
                  <c:v>1.2208898110870114E-2</c:v>
                </c:pt>
                <c:pt idx="58">
                  <c:v>2.3893574840387899E-3</c:v>
                </c:pt>
                <c:pt idx="59">
                  <c:v>-5.692462107890095E-3</c:v>
                </c:pt>
                <c:pt idx="60">
                  <c:v>-1.5555387027129886E-2</c:v>
                </c:pt>
                <c:pt idx="61">
                  <c:v>-3.4321203407682299E-3</c:v>
                </c:pt>
                <c:pt idx="62">
                  <c:v>2.3190804156123512E-3</c:v>
                </c:pt>
                <c:pt idx="63">
                  <c:v>6.6697508186199794E-3</c:v>
                </c:pt>
                <c:pt idx="64">
                  <c:v>1.1382975755377611E-2</c:v>
                </c:pt>
                <c:pt idx="65">
                  <c:v>6.8224192082033674E-3</c:v>
                </c:pt>
                <c:pt idx="66">
                  <c:v>1.1117499622629312E-2</c:v>
                </c:pt>
                <c:pt idx="67">
                  <c:v>1.0697950631458619E-2</c:v>
                </c:pt>
                <c:pt idx="68">
                  <c:v>9.504555769465739E-3</c:v>
                </c:pt>
                <c:pt idx="69">
                  <c:v>5.7495291719529273E-3</c:v>
                </c:pt>
                <c:pt idx="70">
                  <c:v>2.9824538178235827E-3</c:v>
                </c:pt>
                <c:pt idx="71">
                  <c:v>7.6220758055691729E-3</c:v>
                </c:pt>
                <c:pt idx="72">
                  <c:v>4.0008439375696092E-3</c:v>
                </c:pt>
                <c:pt idx="73">
                  <c:v>8.9770301519591644E-3</c:v>
                </c:pt>
                <c:pt idx="74">
                  <c:v>2.9905243969323703E-3</c:v>
                </c:pt>
                <c:pt idx="75">
                  <c:v>4.3531488011254726E-3</c:v>
                </c:pt>
                <c:pt idx="76">
                  <c:v>4.1413695580170273E-3</c:v>
                </c:pt>
                <c:pt idx="77">
                  <c:v>1.0600076734053276E-2</c:v>
                </c:pt>
                <c:pt idx="78">
                  <c:v>4.5909751263382148E-3</c:v>
                </c:pt>
                <c:pt idx="79">
                  <c:v>1.2879818011360955E-2</c:v>
                </c:pt>
                <c:pt idx="80">
                  <c:v>-3.9009293603420314E-3</c:v>
                </c:pt>
                <c:pt idx="81">
                  <c:v>2.4420422558701915E-3</c:v>
                </c:pt>
                <c:pt idx="82">
                  <c:v>6.3747393735047453E-3</c:v>
                </c:pt>
                <c:pt idx="83">
                  <c:v>1.0860248839266617E-2</c:v>
                </c:pt>
                <c:pt idx="84">
                  <c:v>4.3087146914044805E-3</c:v>
                </c:pt>
                <c:pt idx="85">
                  <c:v>-5.2217402136894853E-3</c:v>
                </c:pt>
                <c:pt idx="86">
                  <c:v>5.5541494390909385E-4</c:v>
                </c:pt>
                <c:pt idx="87">
                  <c:v>8.0881721860537326E-4</c:v>
                </c:pt>
                <c:pt idx="88">
                  <c:v>-2.0319924777382203E-3</c:v>
                </c:pt>
                <c:pt idx="89">
                  <c:v>8.8730878347662578E-3</c:v>
                </c:pt>
                <c:pt idx="90">
                  <c:v>2.4416900848354128E-3</c:v>
                </c:pt>
                <c:pt idx="91">
                  <c:v>9.6875529196704946E-4</c:v>
                </c:pt>
                <c:pt idx="92">
                  <c:v>-1.1534496312946008E-3</c:v>
                </c:pt>
                <c:pt idx="93">
                  <c:v>7.2162580559589351E-3</c:v>
                </c:pt>
                <c:pt idx="94">
                  <c:v>5.6036262500311906E-3</c:v>
                </c:pt>
                <c:pt idx="95">
                  <c:v>7.6742862391201427E-3</c:v>
                </c:pt>
                <c:pt idx="96">
                  <c:v>-5.4925557109025691E-3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B-4F2B-BEF1-168FFE01B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65093760"/>
        <c:axId val="165095296"/>
      </c:barChart>
      <c:catAx>
        <c:axId val="1650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5095296"/>
        <c:crosses val="autoZero"/>
        <c:auto val="1"/>
        <c:lblAlgn val="ctr"/>
        <c:lblOffset val="100"/>
        <c:noMultiLvlLbl val="0"/>
      </c:catAx>
      <c:valAx>
        <c:axId val="165095296"/>
        <c:scaling>
          <c:orientation val="minMax"/>
          <c:max val="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6509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'10. Mining employment'!$A$4:$A$35</c:f>
              <c:numCache>
                <c:formatCode>General</c:formatCode>
                <c:ptCount val="3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'10. Mining employment'!$B$4:$B$35</c:f>
              <c:numCache>
                <c:formatCode>_ * #,##0_ ;_ * \-#,##0_ ;_ * "-"??_ ;_ @_ </c:formatCode>
                <c:ptCount val="32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AE-43BB-86E2-68014EDC0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75638400"/>
        <c:axId val="175639936"/>
      </c:barChart>
      <c:catAx>
        <c:axId val="1756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5639936"/>
        <c:crosses val="autoZero"/>
        <c:auto val="1"/>
        <c:lblAlgn val="ctr"/>
        <c:lblOffset val="100"/>
        <c:noMultiLvlLbl val="0"/>
      </c:catAx>
      <c:valAx>
        <c:axId val="17563993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crossAx val="17563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Billions of constant rand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'11.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'11. Exports, imports, BOT'!$I$4:$J$36</c:f>
              <c:multiLvlStrCache>
                <c:ptCount val="3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'11. Exports, imports, BOT'!$M$4:$M$36</c:f>
              <c:numCache>
                <c:formatCode>_ * #,##0_ ;_ * \-#,##0_ ;_ * "-"??_ ;_ @_ </c:formatCode>
                <c:ptCount val="33"/>
                <c:pt idx="0">
                  <c:v>-5.571131287066251</c:v>
                </c:pt>
                <c:pt idx="1">
                  <c:v>2.2845994952681394</c:v>
                </c:pt>
                <c:pt idx="2">
                  <c:v>0.65113665615139382</c:v>
                </c:pt>
                <c:pt idx="3">
                  <c:v>10.442414384858054</c:v>
                </c:pt>
                <c:pt idx="4">
                  <c:v>-2.9407802839116499</c:v>
                </c:pt>
                <c:pt idx="5">
                  <c:v>0.96922618296530061</c:v>
                </c:pt>
                <c:pt idx="6">
                  <c:v>-3.6203994321766402</c:v>
                </c:pt>
                <c:pt idx="7">
                  <c:v>-9.2156147003154274</c:v>
                </c:pt>
                <c:pt idx="8">
                  <c:v>-19.215288580441637</c:v>
                </c:pt>
                <c:pt idx="9">
                  <c:v>-18.059711545741322</c:v>
                </c:pt>
                <c:pt idx="10">
                  <c:v>-24.27224952681388</c:v>
                </c:pt>
                <c:pt idx="11">
                  <c:v>-24.430057728706629</c:v>
                </c:pt>
                <c:pt idx="12">
                  <c:v>-32.664828643533099</c:v>
                </c:pt>
                <c:pt idx="13">
                  <c:v>-27.314455047318603</c:v>
                </c:pt>
                <c:pt idx="14">
                  <c:v>-35.044763564668841</c:v>
                </c:pt>
                <c:pt idx="15">
                  <c:v>-6.7996719242902373</c:v>
                </c:pt>
                <c:pt idx="16">
                  <c:v>-22.888125678233507</c:v>
                </c:pt>
                <c:pt idx="17">
                  <c:v>-16.832713059936879</c:v>
                </c:pt>
                <c:pt idx="18">
                  <c:v>-29.227248454258614</c:v>
                </c:pt>
                <c:pt idx="19">
                  <c:v>-17.031350536277557</c:v>
                </c:pt>
                <c:pt idx="20">
                  <c:v>-27.900391671924325</c:v>
                </c:pt>
                <c:pt idx="21">
                  <c:v>7.7789762145110046</c:v>
                </c:pt>
                <c:pt idx="22">
                  <c:v>-10.653710283911664</c:v>
                </c:pt>
                <c:pt idx="23">
                  <c:v>-11.197935899053647</c:v>
                </c:pt>
                <c:pt idx="24">
                  <c:v>-14.71970725552049</c:v>
                </c:pt>
                <c:pt idx="25">
                  <c:v>28.390308359621372</c:v>
                </c:pt>
                <c:pt idx="26">
                  <c:v>3.1870447949526124</c:v>
                </c:pt>
                <c:pt idx="27">
                  <c:v>6.0717244794952876</c:v>
                </c:pt>
                <c:pt idx="28">
                  <c:v>4.8103315457414624</c:v>
                </c:pt>
                <c:pt idx="29">
                  <c:v>24.31587129337538</c:v>
                </c:pt>
                <c:pt idx="30">
                  <c:v>19.370257255520528</c:v>
                </c:pt>
                <c:pt idx="31">
                  <c:v>32.698329968454289</c:v>
                </c:pt>
                <c:pt idx="32">
                  <c:v>-18.251500000000021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AC-4075-AA71-6A4D2DE8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175462272"/>
        <c:axId val="175468544"/>
      </c:barChart>
      <c:lineChart>
        <c:grouping val="standard"/>
        <c:varyColors val="0"/>
        <c:ser>
          <c:idx val="0"/>
          <c:order val="0"/>
          <c:tx>
            <c:strRef>
              <c:f>'11.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'11. Exports, imports, BOT'!$I$4:$J$36</c:f>
              <c:multiLvlStrCache>
                <c:ptCount val="3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'11. Exports, imports, BOT'!$K$4:$K$36</c:f>
              <c:numCache>
                <c:formatCode>_ * #,##0_ ;_ * \-#,##0_ ;_ * "-"??_ ;_ @_ </c:formatCode>
                <c:ptCount val="33"/>
                <c:pt idx="0">
                  <c:v>84.616888312302834</c:v>
                </c:pt>
                <c:pt idx="1">
                  <c:v>97.643431482649859</c:v>
                </c:pt>
                <c:pt idx="2">
                  <c:v>105.65995457413247</c:v>
                </c:pt>
                <c:pt idx="3">
                  <c:v>110.29204703470033</c:v>
                </c:pt>
                <c:pt idx="4">
                  <c:v>107.38447807570979</c:v>
                </c:pt>
                <c:pt idx="5">
                  <c:v>117.23115520504732</c:v>
                </c:pt>
                <c:pt idx="6">
                  <c:v>130.85810779179812</c:v>
                </c:pt>
                <c:pt idx="7">
                  <c:v>137.69688542586755</c:v>
                </c:pt>
                <c:pt idx="8">
                  <c:v>124.43000264984227</c:v>
                </c:pt>
                <c:pt idx="9">
                  <c:v>130.05776914826495</c:v>
                </c:pt>
                <c:pt idx="10">
                  <c:v>134.9305050473186</c:v>
                </c:pt>
                <c:pt idx="11">
                  <c:v>141.02968832807571</c:v>
                </c:pt>
                <c:pt idx="12">
                  <c:v>137.33394690851739</c:v>
                </c:pt>
                <c:pt idx="13">
                  <c:v>156.00051876971611</c:v>
                </c:pt>
                <c:pt idx="14">
                  <c:v>176.18309059936905</c:v>
                </c:pt>
                <c:pt idx="15">
                  <c:v>196.14091583596212</c:v>
                </c:pt>
                <c:pt idx="16">
                  <c:v>195.06089589905361</c:v>
                </c:pt>
                <c:pt idx="17">
                  <c:v>195.03921690851732</c:v>
                </c:pt>
                <c:pt idx="18">
                  <c:v>205.44820548895902</c:v>
                </c:pt>
                <c:pt idx="19">
                  <c:v>219.01123848580443</c:v>
                </c:pt>
                <c:pt idx="20">
                  <c:v>198.55520782334381</c:v>
                </c:pt>
                <c:pt idx="21">
                  <c:v>228.48998227129337</c:v>
                </c:pt>
                <c:pt idx="22">
                  <c:v>239.48821176656148</c:v>
                </c:pt>
                <c:pt idx="23">
                  <c:v>236.50252656151417</c:v>
                </c:pt>
                <c:pt idx="24">
                  <c:v>232.7693552050473</c:v>
                </c:pt>
                <c:pt idx="25">
                  <c:v>278.28274684542583</c:v>
                </c:pt>
                <c:pt idx="26">
                  <c:v>266.0956358990536</c:v>
                </c:pt>
                <c:pt idx="27">
                  <c:v>264.39817100946368</c:v>
                </c:pt>
                <c:pt idx="28">
                  <c:v>258.12436182965303</c:v>
                </c:pt>
                <c:pt idx="29">
                  <c:v>289.60394700315459</c:v>
                </c:pt>
                <c:pt idx="30">
                  <c:v>292.37258880126183</c:v>
                </c:pt>
                <c:pt idx="31">
                  <c:v>320.58348643533122</c:v>
                </c:pt>
                <c:pt idx="32">
                  <c:v>269.1558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EAC-4075-AA71-6A4D2DE83924}"/>
            </c:ext>
          </c:extLst>
        </c:ser>
        <c:ser>
          <c:idx val="1"/>
          <c:order val="1"/>
          <c:tx>
            <c:strRef>
              <c:f>'11.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'11. Exports, imports, BOT'!$I$4:$J$36</c:f>
              <c:multiLvlStrCache>
                <c:ptCount val="3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'11. Exports, imports, BOT'!$L$4:$L$36</c:f>
              <c:numCache>
                <c:formatCode>_ * #,##0_ ;_ * \-#,##0_ ;_ * "-"??_ ;_ @_ </c:formatCode>
                <c:ptCount val="33"/>
                <c:pt idx="0">
                  <c:v>90.188019599369085</c:v>
                </c:pt>
                <c:pt idx="1">
                  <c:v>95.35883198738172</c:v>
                </c:pt>
                <c:pt idx="2">
                  <c:v>105.00881791798108</c:v>
                </c:pt>
                <c:pt idx="3">
                  <c:v>99.849632649842277</c:v>
                </c:pt>
                <c:pt idx="4">
                  <c:v>110.32525835962144</c:v>
                </c:pt>
                <c:pt idx="5">
                  <c:v>116.26192902208201</c:v>
                </c:pt>
                <c:pt idx="6">
                  <c:v>134.47850722397476</c:v>
                </c:pt>
                <c:pt idx="7">
                  <c:v>146.91250012618298</c:v>
                </c:pt>
                <c:pt idx="8">
                  <c:v>143.6452912302839</c:v>
                </c:pt>
                <c:pt idx="9">
                  <c:v>148.11748069400628</c:v>
                </c:pt>
                <c:pt idx="10">
                  <c:v>159.20275457413248</c:v>
                </c:pt>
                <c:pt idx="11">
                  <c:v>165.45974605678234</c:v>
                </c:pt>
                <c:pt idx="12">
                  <c:v>169.99877555205049</c:v>
                </c:pt>
                <c:pt idx="13">
                  <c:v>183.31497381703471</c:v>
                </c:pt>
                <c:pt idx="14">
                  <c:v>211.22785416403789</c:v>
                </c:pt>
                <c:pt idx="15">
                  <c:v>202.94058776025236</c:v>
                </c:pt>
                <c:pt idx="16">
                  <c:v>217.94902157728711</c:v>
                </c:pt>
                <c:pt idx="17">
                  <c:v>211.8719299684542</c:v>
                </c:pt>
                <c:pt idx="18">
                  <c:v>234.67545394321763</c:v>
                </c:pt>
                <c:pt idx="19">
                  <c:v>236.04258902208198</c:v>
                </c:pt>
                <c:pt idx="20">
                  <c:v>226.45559949526813</c:v>
                </c:pt>
                <c:pt idx="21">
                  <c:v>220.71100605678237</c:v>
                </c:pt>
                <c:pt idx="22">
                  <c:v>250.14192205047314</c:v>
                </c:pt>
                <c:pt idx="23">
                  <c:v>247.70046246056782</c:v>
                </c:pt>
                <c:pt idx="24">
                  <c:v>247.48906246056779</c:v>
                </c:pt>
                <c:pt idx="25">
                  <c:v>249.89243848580446</c:v>
                </c:pt>
                <c:pt idx="26">
                  <c:v>262.90859110410099</c:v>
                </c:pt>
                <c:pt idx="27">
                  <c:v>258.32644652996839</c:v>
                </c:pt>
                <c:pt idx="28">
                  <c:v>253.31403028391156</c:v>
                </c:pt>
                <c:pt idx="29">
                  <c:v>265.28807570977921</c:v>
                </c:pt>
                <c:pt idx="30">
                  <c:v>273.0023315457413</c:v>
                </c:pt>
                <c:pt idx="31">
                  <c:v>287.88515646687694</c:v>
                </c:pt>
                <c:pt idx="32">
                  <c:v>287.40730000000002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EAC-4075-AA71-6A4D2DE8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62272"/>
        <c:axId val="175468544"/>
      </c:lineChart>
      <c:catAx>
        <c:axId val="1754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75468544"/>
        <c:crosses val="autoZero"/>
        <c:auto val="1"/>
        <c:lblAlgn val="ctr"/>
        <c:lblOffset val="100"/>
        <c:noMultiLvlLbl val="0"/>
      </c:catAx>
      <c:valAx>
        <c:axId val="17546854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(2018)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54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Billions of U.S. dollars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'11.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'11. Exports, imports, BOT'!$O$4:$P$36</c:f>
              <c:multiLvlStrCache>
                <c:ptCount val="3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'11. Exports, imports, BOT'!$S$4:$S$36</c:f>
              <c:numCache>
                <c:formatCode>_ * #,##0.0_ ;_ * \-#,##0.0_ ;_ * "-"??_ ;_ @_ </c:formatCode>
                <c:ptCount val="33"/>
                <c:pt idx="0">
                  <c:v>-1.1150315177953338</c:v>
                </c:pt>
                <c:pt idx="1">
                  <c:v>0.43916712461727059</c:v>
                </c:pt>
                <c:pt idx="2">
                  <c:v>0.13502943840464354</c:v>
                </c:pt>
                <c:pt idx="3">
                  <c:v>2.253250802150724</c:v>
                </c:pt>
                <c:pt idx="4">
                  <c:v>-0.62194737686679602</c:v>
                </c:pt>
                <c:pt idx="5">
                  <c:v>0.2039647445146322</c:v>
                </c:pt>
                <c:pt idx="6">
                  <c:v>-0.76960393584672104</c:v>
                </c:pt>
                <c:pt idx="7">
                  <c:v>-1.6125214920987396</c:v>
                </c:pt>
                <c:pt idx="8">
                  <c:v>-3.3880568091038654</c:v>
                </c:pt>
                <c:pt idx="9">
                  <c:v>-3.0386080210036894</c:v>
                </c:pt>
                <c:pt idx="10">
                  <c:v>-3.9503583983284862</c:v>
                </c:pt>
                <c:pt idx="11">
                  <c:v>-3.7251754150455412</c:v>
                </c:pt>
                <c:pt idx="12">
                  <c:v>-4.7921566373090556</c:v>
                </c:pt>
                <c:pt idx="13">
                  <c:v>-3.7446039175635661</c:v>
                </c:pt>
                <c:pt idx="14">
                  <c:v>-4.4368685422223635</c:v>
                </c:pt>
                <c:pt idx="15">
                  <c:v>-0.87442014523144707</c:v>
                </c:pt>
                <c:pt idx="16">
                  <c:v>-2.6039960538848419</c:v>
                </c:pt>
                <c:pt idx="17">
                  <c:v>-1.9347391955819653</c:v>
                </c:pt>
                <c:pt idx="18">
                  <c:v>-3.2560629313260776</c:v>
                </c:pt>
                <c:pt idx="19">
                  <c:v>-1.8479276808986391</c:v>
                </c:pt>
                <c:pt idx="20">
                  <c:v>-2.8484341416879069</c:v>
                </c:pt>
                <c:pt idx="21">
                  <c:v>0.73832211401287751</c:v>
                </c:pt>
                <c:pt idx="22">
                  <c:v>-0.93934998685320537</c:v>
                </c:pt>
                <c:pt idx="23">
                  <c:v>-1.0059049802619171</c:v>
                </c:pt>
                <c:pt idx="24">
                  <c:v>-0.98745860240230243</c:v>
                </c:pt>
                <c:pt idx="25">
                  <c:v>2.0191363986083708</c:v>
                </c:pt>
                <c:pt idx="26">
                  <c:v>0.21977487264984319</c:v>
                </c:pt>
                <c:pt idx="27">
                  <c:v>0.46826328280874208</c:v>
                </c:pt>
                <c:pt idx="28">
                  <c:v>0.41976672744611321</c:v>
                </c:pt>
                <c:pt idx="29">
                  <c:v>1.8944659199999982</c:v>
                </c:pt>
                <c:pt idx="30">
                  <c:v>1.5027984999999973</c:v>
                </c:pt>
                <c:pt idx="31">
                  <c:v>2.4383724610484592</c:v>
                </c:pt>
                <c:pt idx="32">
                  <c:v>-1.4729488546880987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D-4D8A-9863-B48BA910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175504384"/>
        <c:axId val="175690880"/>
      </c:barChart>
      <c:lineChart>
        <c:grouping val="standard"/>
        <c:varyColors val="0"/>
        <c:ser>
          <c:idx val="0"/>
          <c:order val="0"/>
          <c:tx>
            <c:strRef>
              <c:f>'11.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'11. Exports, imports, BOT'!$O$4:$P$36</c:f>
              <c:multiLvlStrCache>
                <c:ptCount val="3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'11. Exports, imports, BOT'!$Q$4:$Q$36</c:f>
              <c:numCache>
                <c:formatCode>_ * #,##0_ ;_ * \-#,##0_ ;_ * "-"??_ ;_ @_ </c:formatCode>
                <c:ptCount val="33"/>
                <c:pt idx="0">
                  <c:v>17.123130527671961</c:v>
                </c:pt>
                <c:pt idx="1">
                  <c:v>19.460508647202538</c:v>
                </c:pt>
                <c:pt idx="2">
                  <c:v>21.517797827438038</c:v>
                </c:pt>
                <c:pt idx="3">
                  <c:v>23.727671089545925</c:v>
                </c:pt>
                <c:pt idx="4">
                  <c:v>22.468059638751313</c:v>
                </c:pt>
                <c:pt idx="5">
                  <c:v>24.803823486035508</c:v>
                </c:pt>
                <c:pt idx="6">
                  <c:v>25.968105773162684</c:v>
                </c:pt>
                <c:pt idx="7">
                  <c:v>23.795817686475573</c:v>
                </c:pt>
                <c:pt idx="8">
                  <c:v>22.157832141357606</c:v>
                </c:pt>
                <c:pt idx="9">
                  <c:v>21.713309329623552</c:v>
                </c:pt>
                <c:pt idx="10">
                  <c:v>21.972222267630681</c:v>
                </c:pt>
                <c:pt idx="11">
                  <c:v>21.467777458401567</c:v>
                </c:pt>
                <c:pt idx="12">
                  <c:v>19.982912849504917</c:v>
                </c:pt>
                <c:pt idx="13">
                  <c:v>21.141699187088715</c:v>
                </c:pt>
                <c:pt idx="14">
                  <c:v>22.337596299683806</c:v>
                </c:pt>
                <c:pt idx="15">
                  <c:v>24.258294537209586</c:v>
                </c:pt>
                <c:pt idx="16">
                  <c:v>22.085580538481111</c:v>
                </c:pt>
                <c:pt idx="17">
                  <c:v>22.320208675941362</c:v>
                </c:pt>
                <c:pt idx="18">
                  <c:v>22.717203428368791</c:v>
                </c:pt>
                <c:pt idx="19">
                  <c:v>23.220429236968702</c:v>
                </c:pt>
                <c:pt idx="20">
                  <c:v>19.945576235807959</c:v>
                </c:pt>
                <c:pt idx="21">
                  <c:v>21.809650108210711</c:v>
                </c:pt>
                <c:pt idx="22">
                  <c:v>21.025230434756555</c:v>
                </c:pt>
                <c:pt idx="23">
                  <c:v>18.853180173297766</c:v>
                </c:pt>
                <c:pt idx="24">
                  <c:v>16.346331222521155</c:v>
                </c:pt>
                <c:pt idx="25">
                  <c:v>20.069345449650712</c:v>
                </c:pt>
                <c:pt idx="26">
                  <c:v>20.253567086300936</c:v>
                </c:pt>
                <c:pt idx="27">
                  <c:v>20.177369998027853</c:v>
                </c:pt>
                <c:pt idx="28">
                  <c:v>20.352458234258364</c:v>
                </c:pt>
                <c:pt idx="29">
                  <c:v>22.563238689999999</c:v>
                </c:pt>
                <c:pt idx="30">
                  <c:v>22.683079639999999</c:v>
                </c:pt>
                <c:pt idx="31" formatCode="0">
                  <c:v>23.791292444650797</c:v>
                </c:pt>
                <c:pt idx="32" formatCode="0">
                  <c:v>22.543677038762901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A2D-4D8A-9863-B48BA910119A}"/>
            </c:ext>
          </c:extLst>
        </c:ser>
        <c:ser>
          <c:idx val="1"/>
          <c:order val="1"/>
          <c:tx>
            <c:strRef>
              <c:f>'11.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'11. Exports, imports, BOT'!$O$4:$P$36</c:f>
              <c:multiLvlStrCache>
                <c:ptCount val="3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</c:lvl>
              </c:multiLvlStrCache>
            </c:multiLvlStrRef>
          </c:cat>
          <c:val>
            <c:numRef>
              <c:f>'11. Exports, imports, BOT'!$R$4:$R$36</c:f>
              <c:numCache>
                <c:formatCode>_ * #,##0_ ;_ * \-#,##0_ ;_ * "-"??_ ;_ @_ </c:formatCode>
                <c:ptCount val="33"/>
                <c:pt idx="0">
                  <c:v>18.238162045467295</c:v>
                </c:pt>
                <c:pt idx="1">
                  <c:v>19.021341522585267</c:v>
                </c:pt>
                <c:pt idx="2">
                  <c:v>21.382768389033394</c:v>
                </c:pt>
                <c:pt idx="3">
                  <c:v>21.474420287395201</c:v>
                </c:pt>
                <c:pt idx="4">
                  <c:v>23.090007015618109</c:v>
                </c:pt>
                <c:pt idx="5">
                  <c:v>24.599858741520876</c:v>
                </c:pt>
                <c:pt idx="6">
                  <c:v>26.737709709009405</c:v>
                </c:pt>
                <c:pt idx="7">
                  <c:v>25.408339178574312</c:v>
                </c:pt>
                <c:pt idx="8">
                  <c:v>25.545888950461471</c:v>
                </c:pt>
                <c:pt idx="9">
                  <c:v>24.751917350627242</c:v>
                </c:pt>
                <c:pt idx="10">
                  <c:v>25.922580665959167</c:v>
                </c:pt>
                <c:pt idx="11">
                  <c:v>25.192952873447108</c:v>
                </c:pt>
                <c:pt idx="12">
                  <c:v>24.775069486813972</c:v>
                </c:pt>
                <c:pt idx="13">
                  <c:v>24.886303104652281</c:v>
                </c:pt>
                <c:pt idx="14">
                  <c:v>26.77446484190617</c:v>
                </c:pt>
                <c:pt idx="15">
                  <c:v>25.132714682441033</c:v>
                </c:pt>
                <c:pt idx="16">
                  <c:v>24.689576592365952</c:v>
                </c:pt>
                <c:pt idx="17">
                  <c:v>24.254947871523328</c:v>
                </c:pt>
                <c:pt idx="18">
                  <c:v>25.973266359694868</c:v>
                </c:pt>
                <c:pt idx="19">
                  <c:v>25.068356917867341</c:v>
                </c:pt>
                <c:pt idx="20">
                  <c:v>22.794010377495866</c:v>
                </c:pt>
                <c:pt idx="21">
                  <c:v>21.071327994197834</c:v>
                </c:pt>
                <c:pt idx="22">
                  <c:v>21.96458042160976</c:v>
                </c:pt>
                <c:pt idx="23">
                  <c:v>19.859085153559683</c:v>
                </c:pt>
                <c:pt idx="24">
                  <c:v>17.333789824923457</c:v>
                </c:pt>
                <c:pt idx="25">
                  <c:v>18.050209051042341</c:v>
                </c:pt>
                <c:pt idx="26">
                  <c:v>20.033792213651093</c:v>
                </c:pt>
                <c:pt idx="27">
                  <c:v>19.709106715219111</c:v>
                </c:pt>
                <c:pt idx="28">
                  <c:v>19.932691506812251</c:v>
                </c:pt>
                <c:pt idx="29">
                  <c:v>20.66877277</c:v>
                </c:pt>
                <c:pt idx="30">
                  <c:v>21.180281140000002</c:v>
                </c:pt>
                <c:pt idx="31" formatCode="0">
                  <c:v>21.352919983602337</c:v>
                </c:pt>
                <c:pt idx="32" formatCode="0">
                  <c:v>24.016625893451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A2D-4D8A-9863-B48BA910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4384"/>
        <c:axId val="175690880"/>
      </c:lineChart>
      <c:catAx>
        <c:axId val="1755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75690880"/>
        <c:crosses val="autoZero"/>
        <c:auto val="1"/>
        <c:lblAlgn val="ctr"/>
        <c:lblOffset val="100"/>
        <c:noMultiLvlLbl val="0"/>
      </c:catAx>
      <c:valAx>
        <c:axId val="1756908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5504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'12_13 imports exports sector'!$C$2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'12_13 imports exports sector'!$B$3:$B$5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sector'!$C$3:$C$5</c:f>
              <c:numCache>
                <c:formatCode>General</c:formatCode>
                <c:ptCount val="3"/>
                <c:pt idx="0">
                  <c:v>9.1879723526593207</c:v>
                </c:pt>
                <c:pt idx="1">
                  <c:v>88.592006708193594</c:v>
                </c:pt>
                <c:pt idx="2">
                  <c:v>97.44288366075709</c:v>
                </c:pt>
              </c:numCache>
            </c:numRef>
          </c:val>
        </c:ser>
        <c:ser>
          <c:idx val="1"/>
          <c:order val="1"/>
          <c:tx>
            <c:strRef>
              <c:f>'12_13 imports exports sector'!$D$2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'12_13 imports exports sector'!$B$3:$B$5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sector'!$D$3:$D$5</c:f>
              <c:numCache>
                <c:formatCode>General</c:formatCode>
                <c:ptCount val="3"/>
                <c:pt idx="0">
                  <c:v>9.8160184757505782</c:v>
                </c:pt>
                <c:pt idx="1">
                  <c:v>111.55193394919171</c:v>
                </c:pt>
                <c:pt idx="2">
                  <c:v>108.85267528868361</c:v>
                </c:pt>
              </c:numCache>
            </c:numRef>
          </c:val>
        </c:ser>
        <c:ser>
          <c:idx val="2"/>
          <c:order val="2"/>
          <c:tx>
            <c:strRef>
              <c:f>'12_13 imports exports sector'!$E$2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f>'12_13 imports exports sector'!$B$3:$B$5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sector'!$E$3:$E$5</c:f>
              <c:numCache>
                <c:formatCode>General</c:formatCode>
                <c:ptCount val="3"/>
                <c:pt idx="0">
                  <c:v>10.03300173988691</c:v>
                </c:pt>
                <c:pt idx="1">
                  <c:v>119.46570378425403</c:v>
                </c:pt>
                <c:pt idx="2">
                  <c:v>107.07457503262289</c:v>
                </c:pt>
              </c:numCache>
            </c:numRef>
          </c:val>
        </c:ser>
        <c:ser>
          <c:idx val="3"/>
          <c:order val="3"/>
          <c:tx>
            <c:strRef>
              <c:f>'12_13 imports exports sector'!$F$2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'12_13 imports exports sector'!$B$3:$B$5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sector'!$F$3:$F$5</c:f>
              <c:numCache>
                <c:formatCode>General</c:formatCode>
                <c:ptCount val="3"/>
                <c:pt idx="0">
                  <c:v>11.830106452938759</c:v>
                </c:pt>
                <c:pt idx="1">
                  <c:v>114.94852568845045</c:v>
                </c:pt>
                <c:pt idx="2">
                  <c:v>106.35890711056308</c:v>
                </c:pt>
              </c:numCache>
            </c:numRef>
          </c:val>
        </c:ser>
        <c:ser>
          <c:idx val="4"/>
          <c:order val="4"/>
          <c:tx>
            <c:strRef>
              <c:f>'12_13 imports exports sector'!$G$2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'12_13 imports exports sector'!$B$3:$B$5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sector'!$G$3:$G$5</c:f>
              <c:numCache>
                <c:formatCode>General</c:formatCode>
                <c:ptCount val="3"/>
                <c:pt idx="0">
                  <c:v>16.379399844720496</c:v>
                </c:pt>
                <c:pt idx="1">
                  <c:v>126.04515605590061</c:v>
                </c:pt>
                <c:pt idx="2">
                  <c:v>152.96628260869565</c:v>
                </c:pt>
              </c:numCache>
            </c:numRef>
          </c:val>
        </c:ser>
        <c:ser>
          <c:idx val="5"/>
          <c:order val="5"/>
          <c:tx>
            <c:strRef>
              <c:f>'12_13 imports exports sector'!$H$2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'12_13 imports exports sector'!$B$3:$B$5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sector'!$H$3:$H$5</c:f>
              <c:numCache>
                <c:formatCode>General</c:formatCode>
                <c:ptCount val="3"/>
                <c:pt idx="0">
                  <c:v>16.199125186289123</c:v>
                </c:pt>
                <c:pt idx="1">
                  <c:v>107.33721572280182</c:v>
                </c:pt>
                <c:pt idx="2">
                  <c:v>153.43496833084953</c:v>
                </c:pt>
              </c:numCache>
            </c:numRef>
          </c:val>
        </c:ser>
        <c:ser>
          <c:idx val="6"/>
          <c:order val="6"/>
          <c:tx>
            <c:strRef>
              <c:f>'12_13 imports exports sector'!$I$2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'12_13 imports exports sector'!$B$3:$B$5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sector'!$I$3:$I$5</c:f>
              <c:numCache>
                <c:formatCode>General</c:formatCode>
                <c:ptCount val="3"/>
                <c:pt idx="0">
                  <c:v>19.248328671328672</c:v>
                </c:pt>
                <c:pt idx="1">
                  <c:v>106.95613251748252</c:v>
                </c:pt>
                <c:pt idx="2">
                  <c:v>159.76013041958041</c:v>
                </c:pt>
              </c:numCache>
            </c:numRef>
          </c:val>
        </c:ser>
        <c:ser>
          <c:idx val="7"/>
          <c:order val="7"/>
          <c:tx>
            <c:strRef>
              <c:f>'12_13 imports exports sector'!$J$2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'12_13 imports exports sector'!$B$3:$B$5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sector'!$J$3:$J$5</c:f>
              <c:numCache>
                <c:formatCode>General</c:formatCode>
                <c:ptCount val="3"/>
                <c:pt idx="0">
                  <c:v>18.488127093596059</c:v>
                </c:pt>
                <c:pt idx="1">
                  <c:v>117.22920262725782</c:v>
                </c:pt>
                <c:pt idx="2">
                  <c:v>144.03449359605909</c:v>
                </c:pt>
              </c:numCache>
            </c:numRef>
          </c:val>
        </c:ser>
        <c:ser>
          <c:idx val="8"/>
          <c:order val="8"/>
          <c:tx>
            <c:strRef>
              <c:f>'12_13 imports exports sector'!$K$2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'12_13 imports exports sector'!$B$3:$B$5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sector'!$K$3:$K$5</c:f>
              <c:numCache>
                <c:formatCode>General</c:formatCode>
                <c:ptCount val="3"/>
                <c:pt idx="0">
                  <c:v>16.385600000000004</c:v>
                </c:pt>
                <c:pt idx="1">
                  <c:v>111.8468</c:v>
                </c:pt>
                <c:pt idx="2">
                  <c:v>140.92339999999999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33"/>
        <c:axId val="175808896"/>
        <c:axId val="175810432"/>
      </c:barChart>
      <c:catAx>
        <c:axId val="1758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75810432"/>
        <c:crosses val="autoZero"/>
        <c:auto val="1"/>
        <c:lblAlgn val="ctr"/>
        <c:lblOffset val="100"/>
        <c:noMultiLvlLbl val="0"/>
      </c:catAx>
      <c:valAx>
        <c:axId val="1758104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billions of constant (2018) rand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5808896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'12_13 imports exports sector'!$C$6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'12_13 imports exports sector'!$B$7:$B$9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sector'!$C$7:$C$9</c:f>
              <c:numCache>
                <c:formatCode>General</c:formatCode>
                <c:ptCount val="3"/>
                <c:pt idx="0">
                  <c:v>0.80479159456381888</c:v>
                </c:pt>
                <c:pt idx="1">
                  <c:v>7.773057080088309</c:v>
                </c:pt>
                <c:pt idx="2">
                  <c:v>8.5452818530198318</c:v>
                </c:pt>
              </c:numCache>
            </c:numRef>
          </c:val>
        </c:ser>
        <c:ser>
          <c:idx val="1"/>
          <c:order val="1"/>
          <c:tx>
            <c:strRef>
              <c:f>'12_13 imports exports sector'!$D$6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'12_13 imports exports sector'!$B$7:$B$9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sector'!$D$7:$D$9</c:f>
              <c:numCache>
                <c:formatCode>General</c:formatCode>
                <c:ptCount val="3"/>
                <c:pt idx="0">
                  <c:v>0.9574418923756477</c:v>
                </c:pt>
                <c:pt idx="1">
                  <c:v>10.888346247093207</c:v>
                </c:pt>
                <c:pt idx="2">
                  <c:v>10.62227149928246</c:v>
                </c:pt>
              </c:numCache>
            </c:numRef>
          </c:val>
        </c:ser>
        <c:ser>
          <c:idx val="2"/>
          <c:order val="2"/>
          <c:tx>
            <c:strRef>
              <c:f>'12_13 imports exports sector'!$E$6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f>'12_13 imports exports sector'!$B$7:$B$9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sector'!$E$7:$E$9</c:f>
              <c:numCache>
                <c:formatCode>General</c:formatCode>
                <c:ptCount val="3"/>
                <c:pt idx="0">
                  <c:v>0.93869316562685567</c:v>
                </c:pt>
                <c:pt idx="1">
                  <c:v>11.181143054980231</c:v>
                </c:pt>
                <c:pt idx="2">
                  <c:v>10.037995920750518</c:v>
                </c:pt>
              </c:numCache>
            </c:numRef>
          </c:val>
        </c:ser>
        <c:ser>
          <c:idx val="3"/>
          <c:order val="3"/>
          <c:tx>
            <c:strRef>
              <c:f>'12_13 imports exports sector'!$F$6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cat>
            <c:strRef>
              <c:f>'12_13 imports exports sector'!$B$7:$B$9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sector'!$F$7:$F$9</c:f>
              <c:numCache>
                <c:formatCode>General</c:formatCode>
                <c:ptCount val="3"/>
                <c:pt idx="0">
                  <c:v>1.0135745038537194</c:v>
                </c:pt>
                <c:pt idx="1">
                  <c:v>9.8572189581452179</c:v>
                </c:pt>
                <c:pt idx="2">
                  <c:v>9.1121193875059774</c:v>
                </c:pt>
              </c:numCache>
            </c:numRef>
          </c:val>
        </c:ser>
        <c:ser>
          <c:idx val="4"/>
          <c:order val="4"/>
          <c:tx>
            <c:strRef>
              <c:f>'12_13 imports exports sector'!$G$6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'12_13 imports exports sector'!$B$7:$B$9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sector'!$G$7:$G$9</c:f>
              <c:numCache>
                <c:formatCode>General</c:formatCode>
                <c:ptCount val="3"/>
                <c:pt idx="0">
                  <c:v>1.2250780355933928</c:v>
                </c:pt>
                <c:pt idx="1">
                  <c:v>9.4208474342899304</c:v>
                </c:pt>
                <c:pt idx="2">
                  <c:v>11.439655068597791</c:v>
                </c:pt>
              </c:numCache>
            </c:numRef>
          </c:val>
        </c:ser>
        <c:ser>
          <c:idx val="5"/>
          <c:order val="5"/>
          <c:tx>
            <c:strRef>
              <c:f>'12_13 imports exports sector'!$H$6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'12_13 imports exports sector'!$B$7:$B$9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sector'!$H$7:$H$9</c:f>
              <c:numCache>
                <c:formatCode>General</c:formatCode>
                <c:ptCount val="3"/>
                <c:pt idx="0">
                  <c:v>1.1670442332551034</c:v>
                </c:pt>
                <c:pt idx="1">
                  <c:v>7.7323819383716277</c:v>
                </c:pt>
                <c:pt idx="2">
                  <c:v>11.04615006418123</c:v>
                </c:pt>
              </c:numCache>
            </c:numRef>
          </c:val>
        </c:ser>
        <c:ser>
          <c:idx val="6"/>
          <c:order val="6"/>
          <c:tx>
            <c:strRef>
              <c:f>'12_13 imports exports sector'!$I$6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'12_13 imports exports sector'!$B$7:$B$9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sector'!$I$7:$I$9</c:f>
              <c:numCache>
                <c:formatCode>General</c:formatCode>
                <c:ptCount val="3"/>
                <c:pt idx="0">
                  <c:v>1.0997582758606366</c:v>
                </c:pt>
                <c:pt idx="1">
                  <c:v>6.1107384073830335</c:v>
                </c:pt>
                <c:pt idx="2">
                  <c:v>9.1358345392774858</c:v>
                </c:pt>
              </c:numCache>
            </c:numRef>
          </c:val>
        </c:ser>
        <c:ser>
          <c:idx val="7"/>
          <c:order val="7"/>
          <c:tx>
            <c:strRef>
              <c:f>'12_13 imports exports sector'!$J$6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'12_13 imports exports sector'!$B$7:$B$9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sector'!$J$7:$J$9</c:f>
              <c:numCache>
                <c:formatCode>General</c:formatCode>
                <c:ptCount val="3"/>
                <c:pt idx="0">
                  <c:v>1.3444455893573117</c:v>
                </c:pt>
                <c:pt idx="1">
                  <c:v>8.5177015357671237</c:v>
                </c:pt>
                <c:pt idx="2">
                  <c:v>10.490311109133925</c:v>
                </c:pt>
              </c:numCache>
            </c:numRef>
          </c:val>
        </c:ser>
        <c:ser>
          <c:idx val="8"/>
          <c:order val="8"/>
          <c:tx>
            <c:strRef>
              <c:f>'12_13 imports exports sector'!$K$6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'12_13 imports exports sector'!$B$7:$B$9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sector'!$K$7:$K$9</c:f>
              <c:numCache>
                <c:formatCode>General</c:formatCode>
                <c:ptCount val="3"/>
                <c:pt idx="0">
                  <c:v>1.3708170149394427</c:v>
                </c:pt>
                <c:pt idx="1">
                  <c:v>9.3640226065974712</c:v>
                </c:pt>
                <c:pt idx="2">
                  <c:v>11.808837417225998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33"/>
        <c:axId val="176542080"/>
        <c:axId val="176543616"/>
      </c:barChart>
      <c:catAx>
        <c:axId val="1765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76543616"/>
        <c:crosses val="autoZero"/>
        <c:auto val="1"/>
        <c:lblAlgn val="ctr"/>
        <c:lblOffset val="100"/>
        <c:noMultiLvlLbl val="0"/>
      </c:catAx>
      <c:valAx>
        <c:axId val="176543616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billions of U.S. dollars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654208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'12_13 imports exports sector'!$C$11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'12_13 imports exports sector'!$B$12:$B$14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sector'!$C$12:$C$14</c:f>
              <c:numCache>
                <c:formatCode>General</c:formatCode>
                <c:ptCount val="3"/>
                <c:pt idx="0">
                  <c:v>5.420608864398659</c:v>
                </c:pt>
                <c:pt idx="1">
                  <c:v>44.740836224245328</c:v>
                </c:pt>
                <c:pt idx="2">
                  <c:v>157.91478792525157</c:v>
                </c:pt>
              </c:numCache>
            </c:numRef>
          </c:val>
        </c:ser>
        <c:ser>
          <c:idx val="1"/>
          <c:order val="1"/>
          <c:tx>
            <c:strRef>
              <c:f>'12_13 imports exports sector'!$D$11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'12_13 imports exports sector'!$B$12:$B$14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sector'!$D$12:$D$14</c:f>
              <c:numCache>
                <c:formatCode>General</c:formatCode>
                <c:ptCount val="3"/>
                <c:pt idx="0">
                  <c:v>6.4454226327944584</c:v>
                </c:pt>
                <c:pt idx="1">
                  <c:v>51.56089191685912</c:v>
                </c:pt>
                <c:pt idx="2">
                  <c:v>178.51902586605087</c:v>
                </c:pt>
              </c:numCache>
            </c:numRef>
          </c:val>
        </c:ser>
        <c:ser>
          <c:idx val="2"/>
          <c:order val="2"/>
          <c:tx>
            <c:strRef>
              <c:f>'12_13 imports exports sector'!$E$11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f>'12_13 imports exports sector'!$B$12:$B$14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sector'!$E$12:$E$14</c:f>
              <c:numCache>
                <c:formatCode>General</c:formatCode>
                <c:ptCount val="3"/>
                <c:pt idx="0">
                  <c:v>8.209596781209223</c:v>
                </c:pt>
                <c:pt idx="1">
                  <c:v>69.389769464984781</c:v>
                </c:pt>
                <c:pt idx="2">
                  <c:v>195.50709569377997</c:v>
                </c:pt>
              </c:numCache>
            </c:numRef>
          </c:val>
        </c:ser>
        <c:ser>
          <c:idx val="3"/>
          <c:order val="3"/>
          <c:tx>
            <c:strRef>
              <c:f>'12_13 imports exports sector'!$F$11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'12_13 imports exports sector'!$B$12:$B$14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sector'!$F$12:$F$14</c:f>
              <c:numCache>
                <c:formatCode>General</c:formatCode>
                <c:ptCount val="3"/>
                <c:pt idx="0">
                  <c:v>7.8650657624332103</c:v>
                </c:pt>
                <c:pt idx="1">
                  <c:v>71.717048088779279</c:v>
                </c:pt>
                <c:pt idx="2">
                  <c:v>209.0071031648171</c:v>
                </c:pt>
              </c:numCache>
            </c:numRef>
          </c:val>
        </c:ser>
        <c:ser>
          <c:idx val="4"/>
          <c:order val="4"/>
          <c:tx>
            <c:strRef>
              <c:f>'12_13 imports exports sector'!$G$11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'12_13 imports exports sector'!$B$12:$B$14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sector'!$G$12:$G$14</c:f>
              <c:numCache>
                <c:formatCode>General</c:formatCode>
                <c:ptCount val="3"/>
                <c:pt idx="0">
                  <c:v>9.3991238354037243</c:v>
                </c:pt>
                <c:pt idx="1">
                  <c:v>88.764553183229793</c:v>
                </c:pt>
                <c:pt idx="2">
                  <c:v>231.88783812111797</c:v>
                </c:pt>
              </c:numCache>
            </c:numRef>
          </c:val>
        </c:ser>
        <c:ser>
          <c:idx val="5"/>
          <c:order val="5"/>
          <c:tx>
            <c:strRef>
              <c:f>'12_13 imports exports sector'!$H$11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'12_13 imports exports sector'!$B$12:$B$14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sector'!$H$12:$H$14</c:f>
              <c:numCache>
                <c:formatCode>General</c:formatCode>
                <c:ptCount val="3"/>
                <c:pt idx="0">
                  <c:v>10.679026080476902</c:v>
                </c:pt>
                <c:pt idx="1">
                  <c:v>60.705618107302548</c:v>
                </c:pt>
                <c:pt idx="2">
                  <c:v>244.5058558122206</c:v>
                </c:pt>
              </c:numCache>
            </c:numRef>
          </c:val>
        </c:ser>
        <c:ser>
          <c:idx val="6"/>
          <c:order val="6"/>
          <c:tx>
            <c:strRef>
              <c:f>'12_13 imports exports sector'!$I$11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'12_13 imports exports sector'!$B$12:$B$14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sector'!$I$12:$I$14</c:f>
              <c:numCache>
                <c:formatCode>General</c:formatCode>
                <c:ptCount val="3"/>
                <c:pt idx="0">
                  <c:v>14.036782167832168</c:v>
                </c:pt>
                <c:pt idx="1">
                  <c:v>40.396883916083915</c:v>
                </c:pt>
                <c:pt idx="2">
                  <c:v>249.61455629370633</c:v>
                </c:pt>
              </c:numCache>
            </c:numRef>
          </c:val>
        </c:ser>
        <c:ser>
          <c:idx val="7"/>
          <c:order val="7"/>
          <c:tx>
            <c:strRef>
              <c:f>'12_13 imports exports sector'!$J$11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'12_13 imports exports sector'!$B$12:$B$14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sector'!$J$12:$J$14</c:f>
              <c:numCache>
                <c:formatCode>General</c:formatCode>
                <c:ptCount val="3"/>
                <c:pt idx="0">
                  <c:v>11.62572775041051</c:v>
                </c:pt>
                <c:pt idx="1">
                  <c:v>47.60996453201971</c:v>
                </c:pt>
                <c:pt idx="2">
                  <c:v>215.30275632183913</c:v>
                </c:pt>
              </c:numCache>
            </c:numRef>
          </c:val>
        </c:ser>
        <c:ser>
          <c:idx val="8"/>
          <c:order val="8"/>
          <c:tx>
            <c:strRef>
              <c:f>'12_13 imports exports sector'!$K$11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'12_13 imports exports sector'!$B$12:$B$14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sector'!$K$12:$K$14</c:f>
              <c:numCache>
                <c:formatCode>General</c:formatCode>
                <c:ptCount val="3"/>
                <c:pt idx="0">
                  <c:v>10.869299999999999</c:v>
                </c:pt>
                <c:pt idx="1">
                  <c:v>57.750300000000003</c:v>
                </c:pt>
                <c:pt idx="2">
                  <c:v>218.7877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33"/>
        <c:axId val="176361472"/>
        <c:axId val="176363008"/>
      </c:barChart>
      <c:catAx>
        <c:axId val="1763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76363008"/>
        <c:crosses val="autoZero"/>
        <c:auto val="1"/>
        <c:lblAlgn val="ctr"/>
        <c:lblOffset val="100"/>
        <c:noMultiLvlLbl val="0"/>
      </c:catAx>
      <c:valAx>
        <c:axId val="176363008"/>
        <c:scaling>
          <c:orientation val="minMax"/>
          <c:max val="26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billions of constant (2018) rand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636147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l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'12_13 imports exports sector'!$C$15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'12_13 imports exports sector'!$B$16:$B$18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sector'!$C$16:$C$18</c:f>
              <c:numCache>
                <c:formatCode>General</c:formatCode>
                <c:ptCount val="3"/>
                <c:pt idx="0">
                  <c:v>0.47553398927780893</c:v>
                </c:pt>
                <c:pt idx="1">
                  <c:v>3.9160434494983116</c:v>
                </c:pt>
                <c:pt idx="2">
                  <c:v>13.846584606691174</c:v>
                </c:pt>
              </c:numCache>
            </c:numRef>
          </c:val>
        </c:ser>
        <c:ser>
          <c:idx val="1"/>
          <c:order val="1"/>
          <c:tx>
            <c:strRef>
              <c:f>'12_13 imports exports sector'!$D$15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'12_13 imports exports sector'!$B$16:$B$18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sector'!$D$16:$D$18</c:f>
              <c:numCache>
                <c:formatCode>General</c:formatCode>
                <c:ptCount val="3"/>
                <c:pt idx="0">
                  <c:v>0.62894148582840304</c:v>
                </c:pt>
                <c:pt idx="1">
                  <c:v>5.0175871778677692</c:v>
                </c:pt>
                <c:pt idx="2">
                  <c:v>17.443478351921943</c:v>
                </c:pt>
              </c:numCache>
            </c:numRef>
          </c:val>
        </c:ser>
        <c:ser>
          <c:idx val="2"/>
          <c:order val="2"/>
          <c:tx>
            <c:strRef>
              <c:f>'12_13 imports exports sector'!$E$15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f>'12_13 imports exports sector'!$B$16:$B$18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sector'!$E$16:$E$18</c:f>
              <c:numCache>
                <c:formatCode>General</c:formatCode>
                <c:ptCount val="3"/>
                <c:pt idx="0">
                  <c:v>0.76787097602958887</c:v>
                </c:pt>
                <c:pt idx="1">
                  <c:v>6.5079971558652696</c:v>
                </c:pt>
                <c:pt idx="2">
                  <c:v>18.270020818566614</c:v>
                </c:pt>
              </c:numCache>
            </c:numRef>
          </c:val>
        </c:ser>
        <c:ser>
          <c:idx val="3"/>
          <c:order val="3"/>
          <c:tx>
            <c:strRef>
              <c:f>'12_13 imports exports sector'!$F$15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'12_13 imports exports sector'!$B$16:$B$18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sector'!$F$16:$F$18</c:f>
              <c:numCache>
                <c:formatCode>General</c:formatCode>
                <c:ptCount val="3"/>
                <c:pt idx="0">
                  <c:v>0.6741079112971875</c:v>
                </c:pt>
                <c:pt idx="1">
                  <c:v>6.1605370788630944</c:v>
                </c:pt>
                <c:pt idx="2">
                  <c:v>17.940424496653691</c:v>
                </c:pt>
              </c:numCache>
            </c:numRef>
          </c:val>
        </c:ser>
        <c:ser>
          <c:idx val="4"/>
          <c:order val="4"/>
          <c:tx>
            <c:strRef>
              <c:f>'12_13 imports exports sector'!$G$15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'12_13 imports exports sector'!$B$16:$B$18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sector'!$G$16:$G$18</c:f>
              <c:numCache>
                <c:formatCode>General</c:formatCode>
                <c:ptCount val="3"/>
                <c:pt idx="0">
                  <c:v>0.70377853168125626</c:v>
                </c:pt>
                <c:pt idx="1">
                  <c:v>6.6442942886785952</c:v>
                </c:pt>
                <c:pt idx="2">
                  <c:v>17.341503772006099</c:v>
                </c:pt>
              </c:numCache>
            </c:numRef>
          </c:val>
        </c:ser>
        <c:ser>
          <c:idx val="5"/>
          <c:order val="5"/>
          <c:tx>
            <c:strRef>
              <c:f>'12_13 imports exports sector'!$H$15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'12_13 imports exports sector'!$B$16:$B$18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sector'!$H$16:$H$18</c:f>
              <c:numCache>
                <c:formatCode>General</c:formatCode>
                <c:ptCount val="3"/>
                <c:pt idx="0">
                  <c:v>0.77103840434335225</c:v>
                </c:pt>
                <c:pt idx="1">
                  <c:v>4.383035636035971</c:v>
                </c:pt>
                <c:pt idx="2">
                  <c:v>17.639936337116541</c:v>
                </c:pt>
              </c:numCache>
            </c:numRef>
          </c:val>
        </c:ser>
        <c:ser>
          <c:idx val="6"/>
          <c:order val="6"/>
          <c:tx>
            <c:strRef>
              <c:f>'12_13 imports exports sector'!$I$15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'12_13 imports exports sector'!$B$16:$B$18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sector'!$I$16:$I$18</c:f>
              <c:numCache>
                <c:formatCode>General</c:formatCode>
                <c:ptCount val="3"/>
                <c:pt idx="0">
                  <c:v>0.80284696393420407</c:v>
                </c:pt>
                <c:pt idx="1">
                  <c:v>2.3055791005026309</c:v>
                </c:pt>
                <c:pt idx="2">
                  <c:v>14.225363760486621</c:v>
                </c:pt>
              </c:numCache>
            </c:numRef>
          </c:val>
        </c:ser>
        <c:ser>
          <c:idx val="7"/>
          <c:order val="7"/>
          <c:tx>
            <c:strRef>
              <c:f>'12_13 imports exports sector'!$J$15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'12_13 imports exports sector'!$B$16:$B$18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sector'!$J$16:$J$18</c:f>
              <c:numCache>
                <c:formatCode>General</c:formatCode>
                <c:ptCount val="3"/>
                <c:pt idx="0">
                  <c:v>0.84381580892786046</c:v>
                </c:pt>
                <c:pt idx="1">
                  <c:v>3.4582006534708096</c:v>
                </c:pt>
                <c:pt idx="2">
                  <c:v>15.630675044413584</c:v>
                </c:pt>
              </c:numCache>
            </c:numRef>
          </c:val>
        </c:ser>
        <c:ser>
          <c:idx val="8"/>
          <c:order val="8"/>
          <c:tx>
            <c:strRef>
              <c:f>'12_13 imports exports sector'!$K$15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'12_13 imports exports sector'!$B$16:$B$18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'12_13 imports exports sector'!$K$16:$K$18</c:f>
              <c:numCache>
                <c:formatCode>General</c:formatCode>
                <c:ptCount val="3"/>
                <c:pt idx="0">
                  <c:v>0.90935344281717745</c:v>
                </c:pt>
                <c:pt idx="1">
                  <c:v>4.8234739512430362</c:v>
                </c:pt>
                <c:pt idx="2">
                  <c:v>18.283798499390809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33"/>
        <c:axId val="176414720"/>
        <c:axId val="176416256"/>
      </c:barChart>
      <c:catAx>
        <c:axId val="1764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76416256"/>
        <c:crosses val="autoZero"/>
        <c:auto val="1"/>
        <c:lblAlgn val="ctr"/>
        <c:lblOffset val="100"/>
        <c:noMultiLvlLbl val="0"/>
      </c:catAx>
      <c:valAx>
        <c:axId val="1764162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billions of U.S. dollars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641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'14. Quarterly investment'!$E$5</c:f>
              <c:strCache>
                <c:ptCount val="1"/>
                <c:pt idx="0">
                  <c:v>Investment as % of GDP</c:v>
                </c:pt>
              </c:strCache>
            </c:strRef>
          </c:tx>
          <c:spPr>
            <a:solidFill>
              <a:srgbClr val="44546A">
                <a:lumMod val="75000"/>
              </a:srgbClr>
            </a:solidFill>
            <a:ln w="31750">
              <a:noFill/>
            </a:ln>
          </c:spPr>
          <c:invertIfNegative val="0"/>
          <c:cat>
            <c:numRef>
              <c:f>'14. Quarterly investment'!$A$6:$A$38</c:f>
              <c:numCache>
                <c:formatCode>General</c:formatCode>
                <c:ptCount val="33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'14. Quarterly investment'!$E$6:$E$38</c:f>
              <c:numCache>
                <c:formatCode>0.0%</c:formatCode>
                <c:ptCount val="33"/>
                <c:pt idx="0">
                  <c:v>0.2014723897919517</c:v>
                </c:pt>
                <c:pt idx="1">
                  <c:v>0.1918073712827118</c:v>
                </c:pt>
                <c:pt idx="2">
                  <c:v>0.19204969349944481</c:v>
                </c:pt>
                <c:pt idx="3">
                  <c:v>0.18617357830969528</c:v>
                </c:pt>
                <c:pt idx="4">
                  <c:v>0.18649992281268724</c:v>
                </c:pt>
                <c:pt idx="5">
                  <c:v>0.18717062560797884</c:v>
                </c:pt>
                <c:pt idx="6">
                  <c:v>0.19395317091936945</c:v>
                </c:pt>
                <c:pt idx="7">
                  <c:v>0.19647304146834654</c:v>
                </c:pt>
                <c:pt idx="8">
                  <c:v>0.19187505286255171</c:v>
                </c:pt>
                <c:pt idx="9">
                  <c:v>0.19222461396905766</c:v>
                </c:pt>
                <c:pt idx="10">
                  <c:v>0.19107320514917636</c:v>
                </c:pt>
                <c:pt idx="11">
                  <c:v>0.19387933507392166</c:v>
                </c:pt>
                <c:pt idx="12">
                  <c:v>0.19247847442077781</c:v>
                </c:pt>
                <c:pt idx="13">
                  <c:v>0.20050970753854733</c:v>
                </c:pt>
                <c:pt idx="14">
                  <c:v>0.20891961546619556</c:v>
                </c:pt>
                <c:pt idx="15">
                  <c:v>0.21206031138370915</c:v>
                </c:pt>
                <c:pt idx="16">
                  <c:v>0.20121431127686726</c:v>
                </c:pt>
                <c:pt idx="17">
                  <c:v>0.2022033849848843</c:v>
                </c:pt>
                <c:pt idx="18">
                  <c:v>0.20730573550529302</c:v>
                </c:pt>
                <c:pt idx="19">
                  <c:v>0.2047197866909112</c:v>
                </c:pt>
                <c:pt idx="20">
                  <c:v>0.2047482449430898</c:v>
                </c:pt>
                <c:pt idx="21">
                  <c:v>0.20212952092069625</c:v>
                </c:pt>
                <c:pt idx="22">
                  <c:v>0.20913710103026481</c:v>
                </c:pt>
                <c:pt idx="23">
                  <c:v>0.20176089165905794</c:v>
                </c:pt>
                <c:pt idx="24">
                  <c:v>0.19489171649769307</c:v>
                </c:pt>
                <c:pt idx="25">
                  <c:v>0.19566273839578005</c:v>
                </c:pt>
                <c:pt idx="26">
                  <c:v>0.19498632134837821</c:v>
                </c:pt>
                <c:pt idx="27">
                  <c:v>0.19501220884568476</c:v>
                </c:pt>
                <c:pt idx="28">
                  <c:v>0.19062571278578316</c:v>
                </c:pt>
                <c:pt idx="29">
                  <c:v>0.18638812982669012</c:v>
                </c:pt>
                <c:pt idx="30">
                  <c:v>0.18627481363146922</c:v>
                </c:pt>
                <c:pt idx="31">
                  <c:v>0.18626171199014832</c:v>
                </c:pt>
                <c:pt idx="32">
                  <c:v>0.18468139530760003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A4-4956-96A7-9822F9313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axId val="176642688"/>
        <c:axId val="176648576"/>
      </c:barChart>
      <c:lineChart>
        <c:grouping val="standard"/>
        <c:varyColors val="0"/>
        <c:ser>
          <c:idx val="0"/>
          <c:order val="0"/>
          <c:tx>
            <c:strRef>
              <c:f>'14. Quarterly investment'!$B$5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'14. Quarterly investment'!$A$6:$A$38</c:f>
              <c:numCache>
                <c:formatCode>General</c:formatCode>
                <c:ptCount val="33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'14. Quarterly investment'!$B$6:$B$38</c:f>
              <c:numCache>
                <c:formatCode>#,##0</c:formatCode>
                <c:ptCount val="33"/>
                <c:pt idx="0">
                  <c:v>121.56291414803155</c:v>
                </c:pt>
                <c:pt idx="1">
                  <c:v>121.13316156629861</c:v>
                </c:pt>
                <c:pt idx="2">
                  <c:v>124.58338042232499</c:v>
                </c:pt>
                <c:pt idx="3">
                  <c:v>124.8772651367631</c:v>
                </c:pt>
                <c:pt idx="4">
                  <c:v>122.38714456347724</c:v>
                </c:pt>
                <c:pt idx="5">
                  <c:v>125.95506113783071</c:v>
                </c:pt>
                <c:pt idx="6">
                  <c:v>133.40067846429972</c:v>
                </c:pt>
                <c:pt idx="7">
                  <c:v>133.54690627549789</c:v>
                </c:pt>
                <c:pt idx="8">
                  <c:v>121.38862011292328</c:v>
                </c:pt>
                <c:pt idx="9">
                  <c:v>124.86114637881784</c:v>
                </c:pt>
                <c:pt idx="10">
                  <c:v>122.86872576530618</c:v>
                </c:pt>
                <c:pt idx="11">
                  <c:v>125.43131515428087</c:v>
                </c:pt>
                <c:pt idx="12">
                  <c:v>119.28938180827484</c:v>
                </c:pt>
                <c:pt idx="13">
                  <c:v>121.32594782875258</c:v>
                </c:pt>
                <c:pt idx="14">
                  <c:v>126.25517451758469</c:v>
                </c:pt>
                <c:pt idx="15">
                  <c:v>127.77479168405773</c:v>
                </c:pt>
                <c:pt idx="16">
                  <c:v>117.15763815496915</c:v>
                </c:pt>
                <c:pt idx="17">
                  <c:v>113.88057828807088</c:v>
                </c:pt>
                <c:pt idx="18">
                  <c:v>118.02556211430284</c:v>
                </c:pt>
                <c:pt idx="19">
                  <c:v>121.0929951542563</c:v>
                </c:pt>
                <c:pt idx="20">
                  <c:v>114.14509432539177</c:v>
                </c:pt>
                <c:pt idx="21">
                  <c:v>112.81651299328968</c:v>
                </c:pt>
                <c:pt idx="22">
                  <c:v>116.04777482146312</c:v>
                </c:pt>
                <c:pt idx="23">
                  <c:v>110.33030653272554</c:v>
                </c:pt>
                <c:pt idx="24">
                  <c:v>101.65049070151734</c:v>
                </c:pt>
                <c:pt idx="25">
                  <c:v>97.894046086371944</c:v>
                </c:pt>
                <c:pt idx="26">
                  <c:v>99.023744354597923</c:v>
                </c:pt>
                <c:pt idx="27">
                  <c:v>102.92632192925358</c:v>
                </c:pt>
                <c:pt idx="28">
                  <c:v>98.872749592779059</c:v>
                </c:pt>
                <c:pt idx="29">
                  <c:v>98.631758323918376</c:v>
                </c:pt>
                <c:pt idx="30">
                  <c:v>99.195150849678939</c:v>
                </c:pt>
                <c:pt idx="31">
                  <c:v>100.56777186239643</c:v>
                </c:pt>
                <c:pt idx="32">
                  <c:v>96.879813377047753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CA4-4956-96A7-9822F9313CFE}"/>
            </c:ext>
          </c:extLst>
        </c:ser>
        <c:ser>
          <c:idx val="1"/>
          <c:order val="1"/>
          <c:tx>
            <c:strRef>
              <c:f>'14. Quarterly investment'!$C$5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>
              <a:solidFill>
                <a:srgbClr val="4472C4">
                  <a:lumMod val="20000"/>
                  <a:lumOff val="80000"/>
                </a:srgbClr>
              </a:solidFill>
            </a:ln>
          </c:spPr>
          <c:marker>
            <c:symbol val="circle"/>
            <c:size val="8"/>
            <c:spPr>
              <a:solidFill>
                <a:srgbClr val="4472C4">
                  <a:lumMod val="20000"/>
                  <a:lumOff val="80000"/>
                </a:srgbClr>
              </a:solidFill>
              <a:ln>
                <a:solidFill>
                  <a:srgbClr val="4472C4">
                    <a:lumMod val="20000"/>
                    <a:lumOff val="80000"/>
                  </a:srgbClr>
                </a:solidFill>
              </a:ln>
            </c:spPr>
          </c:marker>
          <c:cat>
            <c:numRef>
              <c:f>'14. Quarterly investment'!$A$6:$A$38</c:f>
              <c:numCache>
                <c:formatCode>General</c:formatCode>
                <c:ptCount val="33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'14. Quarterly investment'!$C$6:$C$38</c:f>
              <c:numCache>
                <c:formatCode>#,##0</c:formatCode>
                <c:ptCount val="33"/>
                <c:pt idx="0">
                  <c:v>28.346340524700793</c:v>
                </c:pt>
                <c:pt idx="1">
                  <c:v>27.270207037708083</c:v>
                </c:pt>
                <c:pt idx="2">
                  <c:v>27.186291590508258</c:v>
                </c:pt>
                <c:pt idx="3">
                  <c:v>27.026841941562569</c:v>
                </c:pt>
                <c:pt idx="4">
                  <c:v>27.044481893093813</c:v>
                </c:pt>
                <c:pt idx="5">
                  <c:v>27.350677412083314</c:v>
                </c:pt>
                <c:pt idx="6">
                  <c:v>27.830450096941373</c:v>
                </c:pt>
                <c:pt idx="7">
                  <c:v>28.275394328020148</c:v>
                </c:pt>
                <c:pt idx="8">
                  <c:v>28.764220424720712</c:v>
                </c:pt>
                <c:pt idx="9">
                  <c:v>28.311459782726036</c:v>
                </c:pt>
                <c:pt idx="10">
                  <c:v>27.962880070019011</c:v>
                </c:pt>
                <c:pt idx="11">
                  <c:v>27.398416866466</c:v>
                </c:pt>
                <c:pt idx="12">
                  <c:v>27.261278542769229</c:v>
                </c:pt>
                <c:pt idx="13">
                  <c:v>27.379317850964497</c:v>
                </c:pt>
                <c:pt idx="14">
                  <c:v>27.726125337151565</c:v>
                </c:pt>
                <c:pt idx="15">
                  <c:v>28.8833528610012</c:v>
                </c:pt>
                <c:pt idx="16">
                  <c:v>27.104962490225997</c:v>
                </c:pt>
                <c:pt idx="17">
                  <c:v>27.429115284790043</c:v>
                </c:pt>
                <c:pt idx="18">
                  <c:v>27.402776924947226</c:v>
                </c:pt>
                <c:pt idx="19">
                  <c:v>27.62199972584801</c:v>
                </c:pt>
                <c:pt idx="20">
                  <c:v>28.571455237547038</c:v>
                </c:pt>
                <c:pt idx="21">
                  <c:v>29.87283077148016</c:v>
                </c:pt>
                <c:pt idx="22">
                  <c:v>31.306218047060959</c:v>
                </c:pt>
                <c:pt idx="23">
                  <c:v>31.684303696166406</c:v>
                </c:pt>
                <c:pt idx="24">
                  <c:v>28.812399664949023</c:v>
                </c:pt>
                <c:pt idx="25">
                  <c:v>27.167600963268463</c:v>
                </c:pt>
                <c:pt idx="26">
                  <c:v>26.577268961062401</c:v>
                </c:pt>
                <c:pt idx="27">
                  <c:v>27.164094791163794</c:v>
                </c:pt>
                <c:pt idx="28">
                  <c:v>26.67868225268753</c:v>
                </c:pt>
                <c:pt idx="29">
                  <c:v>26.762653973179052</c:v>
                </c:pt>
                <c:pt idx="30">
                  <c:v>26.937644805395312</c:v>
                </c:pt>
                <c:pt idx="31">
                  <c:v>26.158700818105594</c:v>
                </c:pt>
                <c:pt idx="32">
                  <c:v>25.378502211671869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CA4-4956-96A7-9822F9313CFE}"/>
            </c:ext>
          </c:extLst>
        </c:ser>
        <c:ser>
          <c:idx val="2"/>
          <c:order val="2"/>
          <c:tx>
            <c:strRef>
              <c:f>'14. Quarterly investment'!$D$5</c:f>
              <c:strCache>
                <c:ptCount val="1"/>
                <c:pt idx="0">
                  <c:v>Public corporations</c:v>
                </c:pt>
              </c:strCache>
            </c:strRef>
          </c:tx>
          <c:spPr>
            <a:ln w="19050">
              <a:solidFill>
                <a:srgbClr val="5B9BD5">
                  <a:lumMod val="60000"/>
                  <a:lumOff val="40000"/>
                </a:srgbClr>
              </a:solidFill>
            </a:ln>
          </c:spPr>
          <c:marker>
            <c:symbol val="square"/>
            <c:size val="7"/>
          </c:marker>
          <c:cat>
            <c:numRef>
              <c:f>'14. Quarterly investment'!$A$6:$A$38</c:f>
              <c:numCache>
                <c:formatCode>General</c:formatCode>
                <c:ptCount val="33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'14. Quarterly investment'!$D$6:$D$38</c:f>
              <c:numCache>
                <c:formatCode>#,##0</c:formatCode>
                <c:ptCount val="33"/>
                <c:pt idx="0">
                  <c:v>39.721122527278055</c:v>
                </c:pt>
                <c:pt idx="1">
                  <c:v>40.683668639760015</c:v>
                </c:pt>
                <c:pt idx="2">
                  <c:v>41.736729895990344</c:v>
                </c:pt>
                <c:pt idx="3">
                  <c:v>38.848863039162467</c:v>
                </c:pt>
                <c:pt idx="4">
                  <c:v>37.070281932139189</c:v>
                </c:pt>
                <c:pt idx="5">
                  <c:v>37.704783723936529</c:v>
                </c:pt>
                <c:pt idx="6">
                  <c:v>39.82070024675712</c:v>
                </c:pt>
                <c:pt idx="7">
                  <c:v>38.158396255682931</c:v>
                </c:pt>
                <c:pt idx="8">
                  <c:v>35.956120185648601</c:v>
                </c:pt>
                <c:pt idx="9">
                  <c:v>36.518536075998121</c:v>
                </c:pt>
                <c:pt idx="10">
                  <c:v>39.459800888494378</c:v>
                </c:pt>
                <c:pt idx="11">
                  <c:v>38.272444955699044</c:v>
                </c:pt>
                <c:pt idx="12">
                  <c:v>33.57926551233097</c:v>
                </c:pt>
                <c:pt idx="13">
                  <c:v>38.548229901890053</c:v>
                </c:pt>
                <c:pt idx="14">
                  <c:v>39.461935935925624</c:v>
                </c:pt>
                <c:pt idx="15">
                  <c:v>37.336310783423684</c:v>
                </c:pt>
                <c:pt idx="16">
                  <c:v>30.210499267642358</c:v>
                </c:pt>
                <c:pt idx="17">
                  <c:v>33.714587853275248</c:v>
                </c:pt>
                <c:pt idx="18">
                  <c:v>35.607632953547871</c:v>
                </c:pt>
                <c:pt idx="19">
                  <c:v>31.940137011717827</c:v>
                </c:pt>
                <c:pt idx="20">
                  <c:v>34.220882998417352</c:v>
                </c:pt>
                <c:pt idx="21">
                  <c:v>34.811495230297822</c:v>
                </c:pt>
                <c:pt idx="22">
                  <c:v>35.780118407871981</c:v>
                </c:pt>
                <c:pt idx="23">
                  <c:v>33.23531011240199</c:v>
                </c:pt>
                <c:pt idx="24">
                  <c:v>28.97982023068402</c:v>
                </c:pt>
                <c:pt idx="25">
                  <c:v>32.072479697934689</c:v>
                </c:pt>
                <c:pt idx="26">
                  <c:v>33.862134189337738</c:v>
                </c:pt>
                <c:pt idx="27">
                  <c:v>33.308420036124723</c:v>
                </c:pt>
                <c:pt idx="28">
                  <c:v>29.385972472283388</c:v>
                </c:pt>
                <c:pt idx="29">
                  <c:v>31.296695987276234</c:v>
                </c:pt>
                <c:pt idx="30">
                  <c:v>32.328459519618015</c:v>
                </c:pt>
                <c:pt idx="31">
                  <c:v>30.80651857702745</c:v>
                </c:pt>
                <c:pt idx="32">
                  <c:v>29.460844814708835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CA4-4956-96A7-9822F9313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69056"/>
        <c:axId val="176650496"/>
      </c:lineChart>
      <c:catAx>
        <c:axId val="1766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76648576"/>
        <c:crosses val="autoZero"/>
        <c:auto val="1"/>
        <c:lblAlgn val="ctr"/>
        <c:lblOffset val="100"/>
        <c:noMultiLvlLbl val="0"/>
      </c:catAx>
      <c:valAx>
        <c:axId val="176648576"/>
        <c:scaling>
          <c:orientation val="minMax"/>
          <c:max val="0.32000000000000006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total investment as % of GDP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6642688"/>
        <c:crosses val="autoZero"/>
        <c:crossBetween val="between"/>
        <c:majorUnit val="4.0000000000000008E-2"/>
      </c:valAx>
      <c:valAx>
        <c:axId val="17665049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(2017) rand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6669056"/>
        <c:crosses val="max"/>
        <c:crossBetween val="between"/>
      </c:valAx>
      <c:catAx>
        <c:axId val="17666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650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 Change in investment'!$B$4</c:f>
              <c:strCache>
                <c:ptCount val="1"/>
                <c:pt idx="0">
                  <c:v>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'15. Change in investment'!$A$5:$A$7</c:f>
              <c:strCache>
                <c:ptCount val="3"/>
                <c:pt idx="0">
                  <c:v>Private business enterprises</c:v>
                </c:pt>
                <c:pt idx="1">
                  <c:v>General government</c:v>
                </c:pt>
                <c:pt idx="2">
                  <c:v>Public corporations</c:v>
                </c:pt>
              </c:strCache>
            </c:strRef>
          </c:cat>
          <c:val>
            <c:numRef>
              <c:f>'15. Change in investment'!$B$5:$B$7</c:f>
              <c:numCache>
                <c:formatCode>0.0%</c:formatCode>
                <c:ptCount val="3"/>
                <c:pt idx="0">
                  <c:v>4.4496066362571751E-2</c:v>
                </c:pt>
                <c:pt idx="1">
                  <c:v>6.4703978038757937E-2</c:v>
                </c:pt>
                <c:pt idx="2">
                  <c:v>1.8240177524801116E-2</c:v>
                </c:pt>
              </c:numCache>
            </c:numRef>
          </c:val>
        </c:ser>
        <c:ser>
          <c:idx val="1"/>
          <c:order val="1"/>
          <c:tx>
            <c:strRef>
              <c:f>'15. Change in investment'!$C$4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'15. Change in investment'!$A$5:$A$7</c:f>
              <c:strCache>
                <c:ptCount val="3"/>
                <c:pt idx="0">
                  <c:v>Private business enterprises</c:v>
                </c:pt>
                <c:pt idx="1">
                  <c:v>General government</c:v>
                </c:pt>
                <c:pt idx="2">
                  <c:v>Public corporations</c:v>
                </c:pt>
              </c:strCache>
            </c:strRef>
          </c:cat>
          <c:val>
            <c:numRef>
              <c:f>'15. Change in investment'!$C$5:$C$7</c:f>
              <c:numCache>
                <c:formatCode>0.0%</c:formatCode>
                <c:ptCount val="3"/>
                <c:pt idx="0">
                  <c:v>-1.9230125336853976E-2</c:v>
                </c:pt>
                <c:pt idx="1">
                  <c:v>0.13953556005518442</c:v>
                </c:pt>
                <c:pt idx="2">
                  <c:v>1.8111657897750488E-2</c:v>
                </c:pt>
              </c:numCache>
            </c:numRef>
          </c:val>
        </c:ser>
        <c:ser>
          <c:idx val="2"/>
          <c:order val="2"/>
          <c:tx>
            <c:strRef>
              <c:f>'15. Change in investment'!$D$4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f>'15. Change in investment'!$A$5:$A$7</c:f>
              <c:strCache>
                <c:ptCount val="3"/>
                <c:pt idx="0">
                  <c:v>Private business enterprises</c:v>
                </c:pt>
                <c:pt idx="1">
                  <c:v>General government</c:v>
                </c:pt>
                <c:pt idx="2">
                  <c:v>Public corporations</c:v>
                </c:pt>
              </c:strCache>
            </c:strRef>
          </c:cat>
          <c:val>
            <c:numRef>
              <c:f>'15. Change in investment'!$D$5:$D$7</c:f>
              <c:numCache>
                <c:formatCode>0.0%</c:formatCode>
                <c:ptCount val="3"/>
                <c:pt idx="0">
                  <c:v>-4.0333672770401674E-2</c:v>
                </c:pt>
                <c:pt idx="1">
                  <c:v>-6.2309125758407191E-2</c:v>
                </c:pt>
                <c:pt idx="2">
                  <c:v>2.814480994857127E-2</c:v>
                </c:pt>
              </c:numCache>
            </c:numRef>
          </c:val>
        </c:ser>
        <c:ser>
          <c:idx val="3"/>
          <c:order val="3"/>
          <c:tx>
            <c:strRef>
              <c:f>'15. Change in investment'!$E$4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'15. Change in investment'!$A$5:$A$7</c:f>
              <c:strCache>
                <c:ptCount val="3"/>
                <c:pt idx="0">
                  <c:v>Private business enterprises</c:v>
                </c:pt>
                <c:pt idx="1">
                  <c:v>General government</c:v>
                </c:pt>
                <c:pt idx="2">
                  <c:v>Public corporations</c:v>
                </c:pt>
              </c:strCache>
            </c:strRef>
          </c:cat>
          <c:val>
            <c:numRef>
              <c:f>'15. Change in investment'!$E$5:$E$7</c:f>
              <c:numCache>
                <c:formatCode>0.0%</c:formatCode>
                <c:ptCount val="3"/>
                <c:pt idx="0">
                  <c:v>1.2012836963881668E-2</c:v>
                </c:pt>
                <c:pt idx="1">
                  <c:v>-1.6835900885073807E-3</c:v>
                </c:pt>
                <c:pt idx="2">
                  <c:v>-1.6791561077985406E-2</c:v>
                </c:pt>
              </c:numCache>
            </c:numRef>
          </c:val>
        </c:ser>
        <c:ser>
          <c:idx val="4"/>
          <c:order val="4"/>
          <c:tx>
            <c:strRef>
              <c:f>'15. Change in investment'!$F$4</c:f>
              <c:strCache>
                <c:ptCount val="1"/>
                <c:pt idx="0">
                  <c:v>Q4 2017 to Q1 2018 (a)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'15. Change in investment'!$A$5:$A$7</c:f>
              <c:strCache>
                <c:ptCount val="3"/>
                <c:pt idx="0">
                  <c:v>Private business enterprises</c:v>
                </c:pt>
                <c:pt idx="1">
                  <c:v>General government</c:v>
                </c:pt>
                <c:pt idx="2">
                  <c:v>Public corporations</c:v>
                </c:pt>
              </c:strCache>
            </c:strRef>
          </c:cat>
          <c:val>
            <c:numRef>
              <c:f>'15. Change in investment'!$F$5:$F$7</c:f>
              <c:numCache>
                <c:formatCode>0.0%</c:formatCode>
                <c:ptCount val="3"/>
                <c:pt idx="0">
                  <c:v>-6.8109716415098998E-3</c:v>
                </c:pt>
                <c:pt idx="1">
                  <c:v>-2.4153395466371186E-2</c:v>
                </c:pt>
                <c:pt idx="2">
                  <c:v>1.536356158025276E-3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33"/>
        <c:axId val="176172416"/>
        <c:axId val="176174208"/>
      </c:barChart>
      <c:catAx>
        <c:axId val="1761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76174208"/>
        <c:crosses val="autoZero"/>
        <c:auto val="1"/>
        <c:lblAlgn val="ctr"/>
        <c:lblOffset val="100"/>
        <c:noMultiLvlLbl val="0"/>
      </c:catAx>
      <c:valAx>
        <c:axId val="17617420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6172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'16. Return on assets'!$C$5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'16. Return on assets'!$A$6:$A$13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'16. Return on assets'!$C$6:$C$13</c:f>
              <c:numCache>
                <c:formatCode>0.0%</c:formatCode>
                <c:ptCount val="8"/>
                <c:pt idx="0">
                  <c:v>9.0442549103218486E-2</c:v>
                </c:pt>
                <c:pt idx="1">
                  <c:v>9.9074738836413337E-2</c:v>
                </c:pt>
                <c:pt idx="2">
                  <c:v>0.10443341749198126</c:v>
                </c:pt>
                <c:pt idx="3">
                  <c:v>0.10710648686579242</c:v>
                </c:pt>
                <c:pt idx="4">
                  <c:v>9.1954804650506761E-2</c:v>
                </c:pt>
                <c:pt idx="5">
                  <c:v>8.6324151139111474E-2</c:v>
                </c:pt>
                <c:pt idx="6">
                  <c:v>0.10101895234806192</c:v>
                </c:pt>
                <c:pt idx="7">
                  <c:v>9.6885885958553533E-2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3DB-430D-88F9-5FFC4D54821B}"/>
            </c:ext>
          </c:extLst>
        </c:ser>
        <c:ser>
          <c:idx val="3"/>
          <c:order val="1"/>
          <c:tx>
            <c:strRef>
              <c:f>'16. Return on assets'!$E$5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'16. Return on assets'!$A$6:$A$13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'16. Return on assets'!$E$6:$E$13</c:f>
              <c:numCache>
                <c:formatCode>0.0%</c:formatCode>
                <c:ptCount val="8"/>
                <c:pt idx="0">
                  <c:v>5.8937103130686973E-2</c:v>
                </c:pt>
                <c:pt idx="1">
                  <c:v>7.3267040404035505E-2</c:v>
                </c:pt>
                <c:pt idx="2">
                  <c:v>7.1206686597274527E-2</c:v>
                </c:pt>
                <c:pt idx="3">
                  <c:v>7.3879314563741846E-2</c:v>
                </c:pt>
                <c:pt idx="4">
                  <c:v>7.1250660054850784E-2</c:v>
                </c:pt>
                <c:pt idx="5">
                  <c:v>6.1636626160530249E-2</c:v>
                </c:pt>
                <c:pt idx="6">
                  <c:v>5.2335306471105666E-2</c:v>
                </c:pt>
                <c:pt idx="7">
                  <c:v>6.7250621605944097E-2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3DB-430D-88F9-5FFC4D54821B}"/>
            </c:ext>
          </c:extLst>
        </c:ser>
        <c:ser>
          <c:idx val="2"/>
          <c:order val="2"/>
          <c:tx>
            <c:strRef>
              <c:f>'16. Return on assets'!$D$5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'16. Return on assets'!$A$6:$A$13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'16. Return on assets'!$D$6:$D$13</c:f>
              <c:numCache>
                <c:formatCode>0.0%</c:formatCode>
                <c:ptCount val="8"/>
                <c:pt idx="0">
                  <c:v>9.3302993125475492E-2</c:v>
                </c:pt>
                <c:pt idx="1">
                  <c:v>5.5270666774341164E-2</c:v>
                </c:pt>
                <c:pt idx="2">
                  <c:v>0.1062088793055786</c:v>
                </c:pt>
                <c:pt idx="3">
                  <c:v>0.14535755504866457</c:v>
                </c:pt>
                <c:pt idx="4">
                  <c:v>6.431567615724415E-2</c:v>
                </c:pt>
                <c:pt idx="5">
                  <c:v>0.12342116413022318</c:v>
                </c:pt>
                <c:pt idx="6">
                  <c:v>7.1958723905128405E-2</c:v>
                </c:pt>
                <c:pt idx="7">
                  <c:v>4.6312926232495187E-2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3DB-430D-88F9-5FFC4D54821B}"/>
            </c:ext>
          </c:extLst>
        </c:ser>
        <c:ser>
          <c:idx val="0"/>
          <c:order val="3"/>
          <c:tx>
            <c:strRef>
              <c:f>'16. Return on assets'!$B$5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5"/>
          </c:marker>
          <c:cat>
            <c:numRef>
              <c:f>'16. Return on assets'!$A$6:$A$13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'16. Return on assets'!$B$6:$B$13</c:f>
              <c:numCache>
                <c:formatCode>0.0%</c:formatCode>
                <c:ptCount val="8"/>
                <c:pt idx="0">
                  <c:v>1.0672047500064204E-2</c:v>
                </c:pt>
                <c:pt idx="1">
                  <c:v>1.2418473796560341E-2</c:v>
                </c:pt>
                <c:pt idx="2">
                  <c:v>7.9391224346909862E-3</c:v>
                </c:pt>
                <c:pt idx="3">
                  <c:v>2.559981885140469E-3</c:v>
                </c:pt>
                <c:pt idx="4">
                  <c:v>4.8228877802289948E-3</c:v>
                </c:pt>
                <c:pt idx="5">
                  <c:v>-3.1568910865682359E-3</c:v>
                </c:pt>
                <c:pt idx="6">
                  <c:v>4.1360816564167194E-3</c:v>
                </c:pt>
                <c:pt idx="7">
                  <c:v>2.1379020469669634E-3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3DB-430D-88F9-5FFC4D548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07072"/>
        <c:axId val="176708608"/>
      </c:lineChart>
      <c:catAx>
        <c:axId val="1767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76708608"/>
        <c:crosses val="autoZero"/>
        <c:auto val="1"/>
        <c:lblAlgn val="ctr"/>
        <c:lblOffset val="100"/>
        <c:noMultiLvlLbl val="0"/>
      </c:catAx>
      <c:valAx>
        <c:axId val="176708608"/>
        <c:scaling>
          <c:orientation val="minMax"/>
          <c:max val="0.16000000000000003"/>
          <c:min val="-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7670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909018964896157"/>
          <c:y val="0.11915039337080606"/>
          <c:w val="0.85589668649502337"/>
          <c:h val="0.85642742638208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Sectoral growth'!$B$5</c:f>
              <c:strCache>
                <c:ptCount val="1"/>
                <c:pt idx="0">
                  <c:v>annual average, 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'2. Sectoral growth'!$A$6:$A$15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 services</c:v>
                </c:pt>
                <c:pt idx="9">
                  <c:v>Personal sevices</c:v>
                </c:pt>
              </c:strCache>
            </c:strRef>
          </c:cat>
          <c:val>
            <c:numRef>
              <c:f>'2. Sectoral growth'!$B$6:$B$15</c:f>
              <c:numCache>
                <c:formatCode>0.0%</c:formatCode>
                <c:ptCount val="10"/>
                <c:pt idx="0">
                  <c:v>4.3579413181237259E-2</c:v>
                </c:pt>
                <c:pt idx="1">
                  <c:v>-5.9459116167337456E-5</c:v>
                </c:pt>
                <c:pt idx="2">
                  <c:v>1.2915487358116318E-2</c:v>
                </c:pt>
                <c:pt idx="3">
                  <c:v>2.9860957498192731E-2</c:v>
                </c:pt>
                <c:pt idx="4">
                  <c:v>-1.6351225330220043E-3</c:v>
                </c:pt>
                <c:pt idx="5">
                  <c:v>2.7451600437207846E-2</c:v>
                </c:pt>
                <c:pt idx="6">
                  <c:v>3.0066295883254934E-2</c:v>
                </c:pt>
                <c:pt idx="7">
                  <c:v>3.1125799481942051E-2</c:v>
                </c:pt>
                <c:pt idx="8">
                  <c:v>3.3104514937734697E-2</c:v>
                </c:pt>
                <c:pt idx="9">
                  <c:v>2.0944447728411753E-2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D7-41E5-8A59-94C7610A959B}"/>
            </c:ext>
          </c:extLst>
        </c:ser>
        <c:ser>
          <c:idx val="1"/>
          <c:order val="1"/>
          <c:tx>
            <c:strRef>
              <c:f>'2. Sectoral growth'!$C$5</c:f>
              <c:strCache>
                <c:ptCount val="1"/>
                <c:pt idx="0">
                  <c:v>2015 to 2016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'2. Sectoral growth'!$A$6:$A$15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 services</c:v>
                </c:pt>
                <c:pt idx="9">
                  <c:v>Personal sevices</c:v>
                </c:pt>
              </c:strCache>
            </c:strRef>
          </c:cat>
          <c:val>
            <c:numRef>
              <c:f>'2. Sectoral growth'!$C$6:$C$15</c:f>
              <c:numCache>
                <c:formatCode>0.0%</c:formatCode>
                <c:ptCount val="10"/>
                <c:pt idx="0">
                  <c:v>-0.10033564803270878</c:v>
                </c:pt>
                <c:pt idx="1">
                  <c:v>-1.2661296141038392E-2</c:v>
                </c:pt>
                <c:pt idx="2">
                  <c:v>-5.2548807806710451E-3</c:v>
                </c:pt>
                <c:pt idx="3">
                  <c:v>1.7461825403267683E-2</c:v>
                </c:pt>
                <c:pt idx="4">
                  <c:v>-3.0903952680475966E-2</c:v>
                </c:pt>
                <c:pt idx="5">
                  <c:v>1.8100155227158021E-2</c:v>
                </c:pt>
                <c:pt idx="6">
                  <c:v>6.7312973107169771E-3</c:v>
                </c:pt>
                <c:pt idx="7">
                  <c:v>2.623894458738163E-2</c:v>
                </c:pt>
                <c:pt idx="8">
                  <c:v>8.4686236365614231E-3</c:v>
                </c:pt>
                <c:pt idx="9">
                  <c:v>1.059128379726304E-2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D7-41E5-8A59-94C7610A959B}"/>
            </c:ext>
          </c:extLst>
        </c:ser>
        <c:ser>
          <c:idx val="2"/>
          <c:order val="2"/>
          <c:tx>
            <c:strRef>
              <c:f>'2. Sectoral growth'!$D$5</c:f>
              <c:strCache>
                <c:ptCount val="1"/>
                <c:pt idx="0">
                  <c:v>2016 to 2017</c:v>
                </c:pt>
              </c:strCache>
            </c:strRef>
          </c:tx>
          <c:invertIfNegative val="0"/>
          <c:cat>
            <c:strRef>
              <c:f>'2. Sectoral growth'!$A$6:$A$15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 services</c:v>
                </c:pt>
                <c:pt idx="9">
                  <c:v>Personal sevices</c:v>
                </c:pt>
              </c:strCache>
            </c:strRef>
          </c:cat>
          <c:val>
            <c:numRef>
              <c:f>'2. Sectoral growth'!$D$6:$D$15</c:f>
              <c:numCache>
                <c:formatCode>0.0%</c:formatCode>
                <c:ptCount val="10"/>
                <c:pt idx="0">
                  <c:v>-7.079691782414288E-2</c:v>
                </c:pt>
                <c:pt idx="1">
                  <c:v>-1.3074855912431627E-4</c:v>
                </c:pt>
                <c:pt idx="2">
                  <c:v>8.4813868099595791E-3</c:v>
                </c:pt>
                <c:pt idx="3">
                  <c:v>5.5877045934304981E-3</c:v>
                </c:pt>
                <c:pt idx="4">
                  <c:v>-1.6135661832471948E-2</c:v>
                </c:pt>
                <c:pt idx="5">
                  <c:v>1.0587489979999809E-2</c:v>
                </c:pt>
                <c:pt idx="6">
                  <c:v>1.3362550514354643E-2</c:v>
                </c:pt>
                <c:pt idx="7">
                  <c:v>2.0790258540851259E-2</c:v>
                </c:pt>
                <c:pt idx="8">
                  <c:v>1.3392334905226733E-2</c:v>
                </c:pt>
                <c:pt idx="9">
                  <c:v>1.4318977077464101E-2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D7-41E5-8A59-94C7610A959B}"/>
            </c:ext>
          </c:extLst>
        </c:ser>
        <c:ser>
          <c:idx val="3"/>
          <c:order val="3"/>
          <c:tx>
            <c:strRef>
              <c:f>'2. Sectoral growth'!$E$5</c:f>
              <c:strCache>
                <c:ptCount val="1"/>
                <c:pt idx="0">
                  <c:v>2017 to 2018</c:v>
                </c:pt>
              </c:strCache>
            </c:strRef>
          </c:tx>
          <c:invertIfNegative val="0"/>
          <c:cat>
            <c:strRef>
              <c:f>'2. Sectoral growth'!$A$6:$A$15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 services</c:v>
                </c:pt>
                <c:pt idx="9">
                  <c:v>Personal sevices</c:v>
                </c:pt>
              </c:strCache>
            </c:strRef>
          </c:cat>
          <c:val>
            <c:numRef>
              <c:f>'2. Sectoral growth'!$E$6:$E$15</c:f>
              <c:numCache>
                <c:formatCode>0.0%</c:formatCode>
                <c:ptCount val="10"/>
                <c:pt idx="0">
                  <c:v>0.13383304798119555</c:v>
                </c:pt>
                <c:pt idx="1">
                  <c:v>2.8008102649328848E-2</c:v>
                </c:pt>
                <c:pt idx="2">
                  <c:v>1.7713982189486721E-3</c:v>
                </c:pt>
                <c:pt idx="3">
                  <c:v>-4.4621672346093488E-3</c:v>
                </c:pt>
                <c:pt idx="4">
                  <c:v>7.7534189533881026E-3</c:v>
                </c:pt>
                <c:pt idx="5">
                  <c:v>-3.5461213140589587E-3</c:v>
                </c:pt>
                <c:pt idx="6">
                  <c:v>1.4825247631333749E-2</c:v>
                </c:pt>
                <c:pt idx="7">
                  <c:v>2.0114796958659253E-2</c:v>
                </c:pt>
                <c:pt idx="8">
                  <c:v>2.1872399607580917E-3</c:v>
                </c:pt>
                <c:pt idx="9">
                  <c:v>1.2548349984917273E-2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F0-4E18-ABE9-DE942DF85DFB}"/>
            </c:ext>
          </c:extLst>
        </c:ser>
        <c:ser>
          <c:idx val="4"/>
          <c:order val="4"/>
          <c:tx>
            <c:strRef>
              <c:f>'2. Sectoral growth'!$F$5</c:f>
              <c:strCache>
                <c:ptCount val="1"/>
                <c:pt idx="0">
                  <c:v>Q4 2017 to Q1 2018 (a)</c:v>
                </c:pt>
              </c:strCache>
            </c:strRef>
          </c:tx>
          <c:spPr>
            <a:solidFill>
              <a:srgbClr val="F8E0E2"/>
            </a:solidFill>
          </c:spPr>
          <c:invertIfNegative val="0"/>
          <c:cat>
            <c:strRef>
              <c:f>'2. Sectoral growth'!$A$6:$A$15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Logistics</c:v>
                </c:pt>
                <c:pt idx="7">
                  <c:v>Business services</c:v>
                </c:pt>
                <c:pt idx="8">
                  <c:v>Govt  services</c:v>
                </c:pt>
                <c:pt idx="9">
                  <c:v>Personal sevices</c:v>
                </c:pt>
              </c:strCache>
            </c:strRef>
          </c:cat>
          <c:val>
            <c:numRef>
              <c:f>'2. Sectoral growth'!$F$6:$F$15</c:f>
              <c:numCache>
                <c:formatCode>0.0%</c:formatCode>
                <c:ptCount val="10"/>
                <c:pt idx="0">
                  <c:v>-6.6771776826066054E-2</c:v>
                </c:pt>
                <c:pt idx="1">
                  <c:v>-2.5669156243831259E-2</c:v>
                </c:pt>
                <c:pt idx="2">
                  <c:v>-1.6344919170786287E-2</c:v>
                </c:pt>
                <c:pt idx="3">
                  <c:v>-4.750000000000032E-3</c:v>
                </c:pt>
                <c:pt idx="4">
                  <c:v>-1.2097422278147807E-3</c:v>
                </c:pt>
                <c:pt idx="5">
                  <c:v>-7.962218999770232E-3</c:v>
                </c:pt>
                <c:pt idx="6">
                  <c:v>2.1832465522699795E-3</c:v>
                </c:pt>
                <c:pt idx="7">
                  <c:v>2.7345994019989384E-3</c:v>
                </c:pt>
                <c:pt idx="8">
                  <c:v>4.504738682449938E-3</c:v>
                </c:pt>
                <c:pt idx="9">
                  <c:v>3.0761687355569389E-3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F0-4E18-ABE9-DE942DF85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65198464"/>
        <c:axId val="165212544"/>
      </c:barChart>
      <c:catAx>
        <c:axId val="1651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165212544"/>
        <c:crosses val="autoZero"/>
        <c:auto val="1"/>
        <c:lblAlgn val="ctr"/>
        <c:lblOffset val="100"/>
        <c:noMultiLvlLbl val="0"/>
      </c:catAx>
      <c:valAx>
        <c:axId val="165212544"/>
        <c:scaling>
          <c:orientation val="minMax"/>
          <c:max val="0.14000000000000001"/>
          <c:min val="-0.12000000000000001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/>
                  <a:t>percentage change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5198464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'17. Mining and mfg profits'!$B$3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'17. Mining and mfg profits'!$A$4:$A$35</c:f>
              <c:numCache>
                <c:formatCode>General</c:formatCode>
                <c:ptCount val="3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'17. Mining and mfg profits'!$B$4:$B$35</c:f>
              <c:numCache>
                <c:formatCode>_ * #,##0_ ;_ * \-#,##0_ ;_ * "-"??_ ;_ @_ </c:formatCode>
                <c:ptCount val="32"/>
                <c:pt idx="0">
                  <c:v>14.196446991404013</c:v>
                </c:pt>
                <c:pt idx="1">
                  <c:v>27.677466918714554</c:v>
                </c:pt>
                <c:pt idx="2">
                  <c:v>25.015583684950776</c:v>
                </c:pt>
                <c:pt idx="3">
                  <c:v>41.005714285714291</c:v>
                </c:pt>
                <c:pt idx="4">
                  <c:v>28.613873045078201</c:v>
                </c:pt>
                <c:pt idx="5">
                  <c:v>30.987208672086723</c:v>
                </c:pt>
                <c:pt idx="6">
                  <c:v>34.075729537366549</c:v>
                </c:pt>
                <c:pt idx="7">
                  <c:v>35.141197183098591</c:v>
                </c:pt>
                <c:pt idx="8">
                  <c:v>28.672610581092805</c:v>
                </c:pt>
                <c:pt idx="9">
                  <c:v>33.954666666666661</c:v>
                </c:pt>
                <c:pt idx="10">
                  <c:v>15.396665256030472</c:v>
                </c:pt>
                <c:pt idx="11">
                  <c:v>6.4258999999999995</c:v>
                </c:pt>
                <c:pt idx="12">
                  <c:v>19.791140278917148</c:v>
                </c:pt>
                <c:pt idx="13">
                  <c:v>8.9537565709664371</c:v>
                </c:pt>
                <c:pt idx="14">
                  <c:v>0.12181673306772907</c:v>
                </c:pt>
                <c:pt idx="15">
                  <c:v>-1.8448695652173914</c:v>
                </c:pt>
                <c:pt idx="16">
                  <c:v>23.615609756097559</c:v>
                </c:pt>
                <c:pt idx="17">
                  <c:v>11.206167869350551</c:v>
                </c:pt>
                <c:pt idx="18">
                  <c:v>14.069831271091116</c:v>
                </c:pt>
                <c:pt idx="19">
                  <c:v>3.927419596110695</c:v>
                </c:pt>
                <c:pt idx="20">
                  <c:v>-0.11830483271375462</c:v>
                </c:pt>
                <c:pt idx="21">
                  <c:v>-13.496578278241921</c:v>
                </c:pt>
                <c:pt idx="22">
                  <c:v>-7.0498818474758336</c:v>
                </c:pt>
                <c:pt idx="23">
                  <c:v>-15.286219686162632</c:v>
                </c:pt>
                <c:pt idx="24">
                  <c:v>-1.3438324607329843</c:v>
                </c:pt>
                <c:pt idx="25">
                  <c:v>11.606399999999999</c:v>
                </c:pt>
                <c:pt idx="26">
                  <c:v>15.103708206686932</c:v>
                </c:pt>
                <c:pt idx="27">
                  <c:v>24.755409836065578</c:v>
                </c:pt>
                <c:pt idx="28">
                  <c:v>14.246907419566643</c:v>
                </c:pt>
                <c:pt idx="29">
                  <c:v>-9.9171428571428581</c:v>
                </c:pt>
                <c:pt idx="30">
                  <c:v>11.796427184466019</c:v>
                </c:pt>
                <c:pt idx="31">
                  <c:v>11.156271844660195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B-4841-9697-9D8038F1D3CE}"/>
            </c:ext>
          </c:extLst>
        </c:ser>
        <c:ser>
          <c:idx val="0"/>
          <c:order val="1"/>
          <c:tx>
            <c:strRef>
              <c:f>'17. Mining and mfg profits'!$C$3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'17. Mining and mfg profits'!$A$4:$A$35</c:f>
              <c:numCache>
                <c:formatCode>General</c:formatCode>
                <c:ptCount val="3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'17. Mining and mfg profits'!$C$4:$C$35</c:f>
              <c:numCache>
                <c:formatCode>_ * #,##0_ ;_ * \-#,##0_ ;_ * "-"??_ ;_ @_ </c:formatCode>
                <c:ptCount val="32"/>
                <c:pt idx="0">
                  <c:v>40.370773638968487</c:v>
                </c:pt>
                <c:pt idx="1">
                  <c:v>41.993194706994331</c:v>
                </c:pt>
                <c:pt idx="2">
                  <c:v>41.161181434599158</c:v>
                </c:pt>
                <c:pt idx="3">
                  <c:v>53.849859943977599</c:v>
                </c:pt>
                <c:pt idx="4">
                  <c:v>43.447506899724026</c:v>
                </c:pt>
                <c:pt idx="5">
                  <c:v>43.313604336043369</c:v>
                </c:pt>
                <c:pt idx="6">
                  <c:v>48.257295373665485</c:v>
                </c:pt>
                <c:pt idx="7">
                  <c:v>57.406901408450707</c:v>
                </c:pt>
                <c:pt idx="8">
                  <c:v>53.136062445793584</c:v>
                </c:pt>
                <c:pt idx="9">
                  <c:v>49.461333333333336</c:v>
                </c:pt>
                <c:pt idx="10">
                  <c:v>50.758425730004248</c:v>
                </c:pt>
                <c:pt idx="11">
                  <c:v>49.596299999999992</c:v>
                </c:pt>
                <c:pt idx="12">
                  <c:v>49.172633305988519</c:v>
                </c:pt>
                <c:pt idx="13">
                  <c:v>42.897792155276989</c:v>
                </c:pt>
                <c:pt idx="14">
                  <c:v>61.705147410358563</c:v>
                </c:pt>
                <c:pt idx="15">
                  <c:v>52.190324110671945</c:v>
                </c:pt>
                <c:pt idx="16">
                  <c:v>49.500859465737513</c:v>
                </c:pt>
                <c:pt idx="17">
                  <c:v>36.527580706418533</c:v>
                </c:pt>
                <c:pt idx="18">
                  <c:v>47.544026996625426</c:v>
                </c:pt>
                <c:pt idx="19">
                  <c:v>39.190186985789076</c:v>
                </c:pt>
                <c:pt idx="20">
                  <c:v>39.997472118959102</c:v>
                </c:pt>
                <c:pt idx="21">
                  <c:v>49.980065383218324</c:v>
                </c:pt>
                <c:pt idx="22">
                  <c:v>48.329280343716441</c:v>
                </c:pt>
                <c:pt idx="23">
                  <c:v>35.541740370898722</c:v>
                </c:pt>
                <c:pt idx="24">
                  <c:v>40.116774869109946</c:v>
                </c:pt>
                <c:pt idx="25">
                  <c:v>46.073599999999999</c:v>
                </c:pt>
                <c:pt idx="26">
                  <c:v>91.492603850050671</c:v>
                </c:pt>
                <c:pt idx="27">
                  <c:v>42.3052793576447</c:v>
                </c:pt>
                <c:pt idx="28">
                  <c:v>30.497334208798421</c:v>
                </c:pt>
                <c:pt idx="29">
                  <c:v>46.913454545454549</c:v>
                </c:pt>
                <c:pt idx="30">
                  <c:v>57.144466019417472</c:v>
                </c:pt>
                <c:pt idx="31">
                  <c:v>51.99495145631068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B-4841-9697-9D8038F1D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77738496"/>
        <c:axId val="177740032"/>
      </c:barChart>
      <c:catAx>
        <c:axId val="1777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77740032"/>
        <c:crosses val="autoZero"/>
        <c:auto val="1"/>
        <c:lblAlgn val="ctr"/>
        <c:lblOffset val="100"/>
        <c:noMultiLvlLbl val="0"/>
      </c:catAx>
      <c:valAx>
        <c:axId val="177740032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(2017) rand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77384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'18. Investment in manufacturing'!$B$5</c:f>
              <c:strCache>
                <c:ptCount val="1"/>
                <c:pt idx="0">
                  <c:v>Fixed capital stock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'18. Investment in manufacturing'!$A$6:$A$29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'18. Investment in manufacturing'!$B$6:$B$29</c:f>
              <c:numCache>
                <c:formatCode>_ * #,##0_ ;_ * \-#,##0_ ;_ * "-"??_ ;_ @_ </c:formatCode>
                <c:ptCount val="24"/>
                <c:pt idx="0">
                  <c:v>536.43700000000001</c:v>
                </c:pt>
                <c:pt idx="1">
                  <c:v>553.50099999999998</c:v>
                </c:pt>
                <c:pt idx="2">
                  <c:v>570.82799999999997</c:v>
                </c:pt>
                <c:pt idx="3">
                  <c:v>585.85500000000002</c:v>
                </c:pt>
                <c:pt idx="4">
                  <c:v>595.83500000000004</c:v>
                </c:pt>
                <c:pt idx="5">
                  <c:v>602.178</c:v>
                </c:pt>
                <c:pt idx="6">
                  <c:v>605.35299999999995</c:v>
                </c:pt>
                <c:pt idx="7">
                  <c:v>609.26599999999996</c:v>
                </c:pt>
                <c:pt idx="8">
                  <c:v>608.50599999999997</c:v>
                </c:pt>
                <c:pt idx="9">
                  <c:v>607.05999999999995</c:v>
                </c:pt>
                <c:pt idx="10">
                  <c:v>613.98500000000001</c:v>
                </c:pt>
                <c:pt idx="11">
                  <c:v>623.50599999999997</c:v>
                </c:pt>
                <c:pt idx="12">
                  <c:v>640.28099999999995</c:v>
                </c:pt>
                <c:pt idx="13">
                  <c:v>658.04600000000005</c:v>
                </c:pt>
                <c:pt idx="14">
                  <c:v>677.72199999999998</c:v>
                </c:pt>
                <c:pt idx="15">
                  <c:v>661.06700000000001</c:v>
                </c:pt>
                <c:pt idx="16">
                  <c:v>648.89400000000001</c:v>
                </c:pt>
                <c:pt idx="17">
                  <c:v>644.63499999999999</c:v>
                </c:pt>
                <c:pt idx="18">
                  <c:v>633.98199999999997</c:v>
                </c:pt>
                <c:pt idx="19">
                  <c:v>621.69899999999996</c:v>
                </c:pt>
                <c:pt idx="20">
                  <c:v>608.81600000000003</c:v>
                </c:pt>
                <c:pt idx="21">
                  <c:v>599.59299999999996</c:v>
                </c:pt>
                <c:pt idx="22">
                  <c:v>580.34</c:v>
                </c:pt>
                <c:pt idx="23">
                  <c:v>563.976</c:v>
                </c:pt>
              </c:numCache>
            </c:numRef>
          </c:val>
        </c:ser>
        <c:ser>
          <c:idx val="1"/>
          <c:order val="1"/>
          <c:tx>
            <c:strRef>
              <c:f>'18. Investment in manufacturing'!$C$5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'18. Investment in manufacturing'!$A$6:$A$29</c:f>
              <c:numCache>
                <c:formatCode>General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'18. Investment in manufacturing'!$C$6:$C$29</c:f>
              <c:numCache>
                <c:formatCode>_ * #,##0_ ;_ * \-#,##0_ ;_ * "-"??_ ;_ @_ </c:formatCode>
                <c:ptCount val="24"/>
                <c:pt idx="0">
                  <c:v>47.521999999999998</c:v>
                </c:pt>
                <c:pt idx="1">
                  <c:v>57.292000000000002</c:v>
                </c:pt>
                <c:pt idx="2">
                  <c:v>61.064999999999998</c:v>
                </c:pt>
                <c:pt idx="3">
                  <c:v>62.94</c:v>
                </c:pt>
                <c:pt idx="4">
                  <c:v>61.247999999999998</c:v>
                </c:pt>
                <c:pt idx="5">
                  <c:v>61.204000000000001</c:v>
                </c:pt>
                <c:pt idx="6">
                  <c:v>61.954999999999998</c:v>
                </c:pt>
                <c:pt idx="7">
                  <c:v>65.736999999999995</c:v>
                </c:pt>
                <c:pt idx="8">
                  <c:v>63.774999999999999</c:v>
                </c:pt>
                <c:pt idx="9">
                  <c:v>66.058000000000007</c:v>
                </c:pt>
                <c:pt idx="10">
                  <c:v>77.575999999999993</c:v>
                </c:pt>
                <c:pt idx="11">
                  <c:v>85.103999999999999</c:v>
                </c:pt>
                <c:pt idx="12">
                  <c:v>95.977999999999994</c:v>
                </c:pt>
                <c:pt idx="13">
                  <c:v>102.16</c:v>
                </c:pt>
                <c:pt idx="14">
                  <c:v>109.95</c:v>
                </c:pt>
                <c:pt idx="15">
                  <c:v>76.563999999999993</c:v>
                </c:pt>
                <c:pt idx="16">
                  <c:v>81.634</c:v>
                </c:pt>
                <c:pt idx="17">
                  <c:v>91.322999999999993</c:v>
                </c:pt>
                <c:pt idx="18">
                  <c:v>86.242999999999995</c:v>
                </c:pt>
                <c:pt idx="19">
                  <c:v>87.066999999999993</c:v>
                </c:pt>
                <c:pt idx="20">
                  <c:v>84.066000000000003</c:v>
                </c:pt>
                <c:pt idx="21">
                  <c:v>86.251999999999995</c:v>
                </c:pt>
                <c:pt idx="22">
                  <c:v>72.686999999999998</c:v>
                </c:pt>
                <c:pt idx="23">
                  <c:v>73.697000000000003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43"/>
        <c:axId val="177796224"/>
        <c:axId val="177797760"/>
      </c:barChart>
      <c:catAx>
        <c:axId val="1777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77797760"/>
        <c:crosses val="autoZero"/>
        <c:auto val="1"/>
        <c:lblAlgn val="ctr"/>
        <c:lblOffset val="100"/>
        <c:noMultiLvlLbl val="0"/>
      </c:catAx>
      <c:valAx>
        <c:axId val="1777977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billions of constant (2010)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7796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 Real economy shares of GDP'!$A$6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 Real economy shares of GDP'!$B$5:$I$5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'3. Real economy shares of GDP'!$B$6:$I$6</c:f>
              <c:numCache>
                <c:formatCode>0.0%</c:formatCode>
                <c:ptCount val="8"/>
                <c:pt idx="0">
                  <c:v>2.5420627618010828E-2</c:v>
                </c:pt>
                <c:pt idx="1">
                  <c:v>2.4779274589441999E-2</c:v>
                </c:pt>
                <c:pt idx="2">
                  <c:v>2.4010438979470174E-2</c:v>
                </c:pt>
                <c:pt idx="3">
                  <c:v>2.3280885071472621E-2</c:v>
                </c:pt>
                <c:pt idx="4">
                  <c:v>2.4718946856480722E-2</c:v>
                </c:pt>
                <c:pt idx="5">
                  <c:v>2.3916702179399306E-2</c:v>
                </c:pt>
                <c:pt idx="6">
                  <c:v>2.4382510531789209E-2</c:v>
                </c:pt>
                <c:pt idx="7">
                  <c:v>2.542970475841265E-2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B8-4F76-A3C0-13E649153669}"/>
            </c:ext>
          </c:extLst>
        </c:ser>
        <c:ser>
          <c:idx val="1"/>
          <c:order val="1"/>
          <c:tx>
            <c:strRef>
              <c:f>'3. Real economy shares of GDP'!$A$7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 Real economy shares of GDP'!$B$5:$I$5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'3. Real economy shares of GDP'!$B$7:$I$7</c:f>
              <c:numCache>
                <c:formatCode>0.0%</c:formatCode>
                <c:ptCount val="8"/>
                <c:pt idx="0">
                  <c:v>9.4916908605484185E-2</c:v>
                </c:pt>
                <c:pt idx="1">
                  <c:v>9.544306694657298E-2</c:v>
                </c:pt>
                <c:pt idx="2">
                  <c:v>9.1380386324280166E-2</c:v>
                </c:pt>
                <c:pt idx="3">
                  <c:v>8.8967624505412402E-2</c:v>
                </c:pt>
                <c:pt idx="4">
                  <c:v>8.2510387641567581E-2</c:v>
                </c:pt>
                <c:pt idx="5">
                  <c:v>7.6883046463419757E-2</c:v>
                </c:pt>
                <c:pt idx="6">
                  <c:v>8.0414767588909669E-2</c:v>
                </c:pt>
                <c:pt idx="7">
                  <c:v>7.8696705650204216E-2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B8-4F76-A3C0-13E649153669}"/>
            </c:ext>
          </c:extLst>
        </c:ser>
        <c:ser>
          <c:idx val="2"/>
          <c:order val="2"/>
          <c:tx>
            <c:strRef>
              <c:f>'3. Real economy shares of GDP'!$A$8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 Real economy shares of GDP'!$B$5:$I$5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'3. Real economy shares of GDP'!$B$8:$I$8</c:f>
              <c:numCache>
                <c:formatCode>0.0%</c:formatCode>
                <c:ptCount val="8"/>
                <c:pt idx="0">
                  <c:v>0.14150177838995406</c:v>
                </c:pt>
                <c:pt idx="1">
                  <c:v>0.13248423676284748</c:v>
                </c:pt>
                <c:pt idx="2">
                  <c:v>0.12813791205763395</c:v>
                </c:pt>
                <c:pt idx="3">
                  <c:v>0.13034145328389143</c:v>
                </c:pt>
                <c:pt idx="4">
                  <c:v>0.13437785082536532</c:v>
                </c:pt>
                <c:pt idx="5">
                  <c:v>0.13396049359031204</c:v>
                </c:pt>
                <c:pt idx="6">
                  <c:v>0.13441887125741223</c:v>
                </c:pt>
                <c:pt idx="7">
                  <c:v>0.13183893017335727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B8-4F76-A3C0-13E649153669}"/>
            </c:ext>
          </c:extLst>
        </c:ser>
        <c:ser>
          <c:idx val="3"/>
          <c:order val="3"/>
          <c:tx>
            <c:strRef>
              <c:f>'3. Real economy shares of GDP'!$A$9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 Real economy shares of GDP'!$B$5:$I$5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'3. Real economy shares of GDP'!$B$9:$I$9</c:f>
              <c:numCache>
                <c:formatCode>0.0%</c:formatCode>
                <c:ptCount val="8"/>
                <c:pt idx="0">
                  <c:v>3.7909610654970026E-2</c:v>
                </c:pt>
                <c:pt idx="1">
                  <c:v>3.8378840758889803E-2</c:v>
                </c:pt>
                <c:pt idx="2">
                  <c:v>3.8894204341709898E-2</c:v>
                </c:pt>
                <c:pt idx="3">
                  <c:v>4.109374966775297E-2</c:v>
                </c:pt>
                <c:pt idx="4">
                  <c:v>4.0852805608222797E-2</c:v>
                </c:pt>
                <c:pt idx="5">
                  <c:v>4.0817985306229994E-2</c:v>
                </c:pt>
                <c:pt idx="6">
                  <c:v>3.9699815278801551E-2</c:v>
                </c:pt>
                <c:pt idx="7">
                  <c:v>3.9276644628016291E-2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B8-4F76-A3C0-13E6491536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66727680"/>
        <c:axId val="166729216"/>
      </c:barChart>
      <c:catAx>
        <c:axId val="1667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29216"/>
        <c:crosses val="autoZero"/>
        <c:auto val="1"/>
        <c:lblAlgn val="ctr"/>
        <c:lblOffset val="100"/>
        <c:noMultiLvlLbl val="0"/>
      </c:catAx>
      <c:valAx>
        <c:axId val="1667292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66727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expenditure on GDP'!$B$6</c:f>
              <c:strCache>
                <c:ptCount val="1"/>
                <c:pt idx="0">
                  <c:v>annual average, 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'4.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Imports</c:v>
                </c:pt>
                <c:pt idx="5">
                  <c:v>Expenditure on GDP</c:v>
                </c:pt>
              </c:strCache>
            </c:strRef>
          </c:cat>
          <c:val>
            <c:numRef>
              <c:f>'4. expenditure on GDP'!$B$7:$B$12</c:f>
              <c:numCache>
                <c:formatCode>0.0%</c:formatCode>
                <c:ptCount val="6"/>
                <c:pt idx="0">
                  <c:v>2.6624635366387706E-2</c:v>
                </c:pt>
                <c:pt idx="1">
                  <c:v>2.5103327881983439E-2</c:v>
                </c:pt>
                <c:pt idx="2">
                  <c:v>4.2192476662676226E-2</c:v>
                </c:pt>
                <c:pt idx="3">
                  <c:v>2.8724452450717974E-2</c:v>
                </c:pt>
                <c:pt idx="4">
                  <c:v>4.7462231328797788E-2</c:v>
                </c:pt>
                <c:pt idx="5">
                  <c:v>2.472713568291085E-2</c:v>
                </c:pt>
              </c:numCache>
            </c:numRef>
          </c:val>
        </c:ser>
        <c:ser>
          <c:idx val="1"/>
          <c:order val="1"/>
          <c:tx>
            <c:strRef>
              <c:f>'4. expenditure on GDP'!$C$6</c:f>
              <c:strCache>
                <c:ptCount val="1"/>
                <c:pt idx="0">
                  <c:v>2015 to 2016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'4.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Imports</c:v>
                </c:pt>
                <c:pt idx="5">
                  <c:v>Expenditure on GDP</c:v>
                </c:pt>
              </c:strCache>
            </c:strRef>
          </c:cat>
          <c:val>
            <c:numRef>
              <c:f>'4. expenditure on GDP'!$C$7:$C$12</c:f>
              <c:numCache>
                <c:formatCode>0.0%</c:formatCode>
                <c:ptCount val="6"/>
                <c:pt idx="0">
                  <c:v>1.510915972604332E-2</c:v>
                </c:pt>
                <c:pt idx="1">
                  <c:v>2.7546699388996121E-3</c:v>
                </c:pt>
                <c:pt idx="2">
                  <c:v>1.2560154932750089E-2</c:v>
                </c:pt>
                <c:pt idx="3">
                  <c:v>2.6769207245439963E-2</c:v>
                </c:pt>
                <c:pt idx="4">
                  <c:v>2.7061081148241239E-2</c:v>
                </c:pt>
                <c:pt idx="5">
                  <c:v>5.0016421672458566E-3</c:v>
                </c:pt>
              </c:numCache>
            </c:numRef>
          </c:val>
        </c:ser>
        <c:ser>
          <c:idx val="2"/>
          <c:order val="2"/>
          <c:tx>
            <c:strRef>
              <c:f>'4. expenditure on GDP'!$D$6</c:f>
              <c:strCache>
                <c:ptCount val="1"/>
                <c:pt idx="0">
                  <c:v>2016 to 2017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f>'4.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Imports</c:v>
                </c:pt>
                <c:pt idx="5">
                  <c:v>Expenditure on GDP</c:v>
                </c:pt>
              </c:strCache>
            </c:strRef>
          </c:cat>
          <c:val>
            <c:numRef>
              <c:f>'4. expenditure on GDP'!$D$7:$D$12</c:f>
              <c:numCache>
                <c:formatCode>0.0%</c:formatCode>
                <c:ptCount val="6"/>
                <c:pt idx="0">
                  <c:v>8.1675524299982261E-3</c:v>
                </c:pt>
                <c:pt idx="1">
                  <c:v>1.5634140774416494E-2</c:v>
                </c:pt>
                <c:pt idx="2">
                  <c:v>-3.1110526116733817E-2</c:v>
                </c:pt>
                <c:pt idx="3">
                  <c:v>5.1592687274217841E-3</c:v>
                </c:pt>
                <c:pt idx="4">
                  <c:v>-3.1548380412535049E-2</c:v>
                </c:pt>
                <c:pt idx="5">
                  <c:v>7.5776596259897744E-3</c:v>
                </c:pt>
              </c:numCache>
            </c:numRef>
          </c:val>
        </c:ser>
        <c:ser>
          <c:idx val="3"/>
          <c:order val="3"/>
          <c:tx>
            <c:strRef>
              <c:f>'4. expenditure on GDP'!$E$6</c:f>
              <c:strCache>
                <c:ptCount val="1"/>
                <c:pt idx="0">
                  <c:v>2017 to 2018</c:v>
                </c:pt>
              </c:strCache>
            </c:strRef>
          </c:tx>
          <c:invertIfNegative val="0"/>
          <c:cat>
            <c:strRef>
              <c:f>'4.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Imports</c:v>
                </c:pt>
                <c:pt idx="5">
                  <c:v>Expenditure on GDP</c:v>
                </c:pt>
              </c:strCache>
            </c:strRef>
          </c:cat>
          <c:val>
            <c:numRef>
              <c:f>'4. expenditure on GDP'!$E$7:$E$12</c:f>
              <c:numCache>
                <c:formatCode>0.0%</c:formatCode>
                <c:ptCount val="6"/>
                <c:pt idx="0">
                  <c:v>2.7745501913979176E-2</c:v>
                </c:pt>
                <c:pt idx="1">
                  <c:v>7.3399450491371532E-3</c:v>
                </c:pt>
                <c:pt idx="2">
                  <c:v>3.8575504405020666E-3</c:v>
                </c:pt>
                <c:pt idx="3">
                  <c:v>1.8387326956712524E-3</c:v>
                </c:pt>
                <c:pt idx="4">
                  <c:v>3.004692494179495E-2</c:v>
                </c:pt>
                <c:pt idx="5">
                  <c:v>1.5355420543802012E-2</c:v>
                </c:pt>
              </c:numCache>
            </c:numRef>
          </c:val>
        </c:ser>
        <c:ser>
          <c:idx val="4"/>
          <c:order val="4"/>
          <c:tx>
            <c:strRef>
              <c:f>'4. expenditure on GDP'!$F$6</c:f>
              <c:strCache>
                <c:ptCount val="1"/>
                <c:pt idx="0">
                  <c:v>Q4 2017 to Q1 2018</c:v>
                </c:pt>
              </c:strCache>
            </c:strRef>
          </c:tx>
          <c:spPr>
            <a:solidFill>
              <a:srgbClr val="EA9AA2"/>
            </a:solidFill>
          </c:spPr>
          <c:invertIfNegative val="0"/>
          <c:cat>
            <c:strRef>
              <c:f>'4.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Gross fixed capital formation</c:v>
                </c:pt>
                <c:pt idx="3">
                  <c:v>Exports</c:v>
                </c:pt>
                <c:pt idx="4">
                  <c:v>Imports</c:v>
                </c:pt>
                <c:pt idx="5">
                  <c:v>Expenditure on GDP</c:v>
                </c:pt>
              </c:strCache>
            </c:strRef>
          </c:cat>
          <c:val>
            <c:numRef>
              <c:f>'4. expenditure on GDP'!$F$7:$F$12</c:f>
              <c:numCache>
                <c:formatCode>0.0%</c:formatCode>
                <c:ptCount val="6"/>
                <c:pt idx="0">
                  <c:v>9.3112960028074454E-4</c:v>
                </c:pt>
                <c:pt idx="1">
                  <c:v>7.3286032103747623E-4</c:v>
                </c:pt>
                <c:pt idx="2">
                  <c:v>-2.0190813259272078E-3</c:v>
                </c:pt>
                <c:pt idx="3">
                  <c:v>-1.1240077586487263E-2</c:v>
                </c:pt>
                <c:pt idx="4">
                  <c:v>-4.2234796739759606E-3</c:v>
                </c:pt>
                <c:pt idx="5">
                  <c:v>-1.5810053734859331E-3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33"/>
        <c:axId val="168995072"/>
        <c:axId val="169000960"/>
      </c:barChart>
      <c:catAx>
        <c:axId val="1689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9000960"/>
        <c:crosses val="autoZero"/>
        <c:auto val="1"/>
        <c:lblAlgn val="ctr"/>
        <c:lblOffset val="100"/>
        <c:noMultiLvlLbl val="0"/>
      </c:catAx>
      <c:valAx>
        <c:axId val="169000960"/>
        <c:scaling>
          <c:orientation val="minMax"/>
          <c:max val="5.000000000000001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8995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'5. Quarterly production volumes'!$A$9</c:f>
              <c:strCache>
                <c:ptCount val="1"/>
                <c:pt idx="0">
                  <c:v>Agriculture</c:v>
                </c:pt>
              </c:strCache>
            </c:strRef>
          </c:tx>
          <c:spPr>
            <a:ln w="34925"/>
          </c:spPr>
          <c:marker>
            <c:symbol val="square"/>
            <c:size val="8"/>
          </c:marker>
          <c:cat>
            <c:multiLvlStrRef>
              <c:f>'5. Quarterly production volumes'!$B$7:$AD$8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</c:lvl>
              </c:multiLvlStrCache>
            </c:multiLvlStrRef>
          </c:cat>
          <c:val>
            <c:numRef>
              <c:f>'5. Quarterly production volumes'!$B$9:$AD$9</c:f>
              <c:numCache>
                <c:formatCode>_ * #,##0_ ;_ * \-#,##0_ ;_ * "-"??_ ;_ @_ </c:formatCode>
                <c:ptCount val="29"/>
                <c:pt idx="0">
                  <c:v>100</c:v>
                </c:pt>
                <c:pt idx="1">
                  <c:v>98.240425200183225</c:v>
                </c:pt>
                <c:pt idx="2">
                  <c:v>97.682269236502236</c:v>
                </c:pt>
                <c:pt idx="3">
                  <c:v>97.570333104886302</c:v>
                </c:pt>
                <c:pt idx="4">
                  <c:v>98.047525167366118</c:v>
                </c:pt>
                <c:pt idx="5">
                  <c:v>99.533789354608444</c:v>
                </c:pt>
                <c:pt idx="6">
                  <c:v>100.57462660061056</c:v>
                </c:pt>
                <c:pt idx="7">
                  <c:v>102.27594691495325</c:v>
                </c:pt>
                <c:pt idx="8">
                  <c:v>102.24339865443939</c:v>
                </c:pt>
                <c:pt idx="9">
                  <c:v>102.82920149563076</c:v>
                </c:pt>
                <c:pt idx="10">
                  <c:v>105.26072874725081</c:v>
                </c:pt>
                <c:pt idx="11">
                  <c:v>108.03751595579686</c:v>
                </c:pt>
                <c:pt idx="12">
                  <c:v>109.04450566901018</c:v>
                </c:pt>
                <c:pt idx="13">
                  <c:v>110.26180414942579</c:v>
                </c:pt>
                <c:pt idx="14">
                  <c:v>112.72433428794815</c:v>
                </c:pt>
                <c:pt idx="15">
                  <c:v>114.79552942802702</c:v>
                </c:pt>
                <c:pt idx="16">
                  <c:v>111.32891594870455</c:v>
                </c:pt>
                <c:pt idx="17">
                  <c:v>105.16314036733607</c:v>
                </c:pt>
                <c:pt idx="18">
                  <c:v>101.87681083302873</c:v>
                </c:pt>
                <c:pt idx="19">
                  <c:v>100.06119544781613</c:v>
                </c:pt>
                <c:pt idx="20">
                  <c:v>96.823339532887928</c:v>
                </c:pt>
                <c:pt idx="21">
                  <c:v>93.927136519548185</c:v>
                </c:pt>
                <c:pt idx="22">
                  <c:v>92.906258263984455</c:v>
                </c:pt>
                <c:pt idx="23">
                  <c:v>91.938535375398843</c:v>
                </c:pt>
                <c:pt idx="24">
                  <c:v>97.453412247080806</c:v>
                </c:pt>
                <c:pt idx="25">
                  <c:v>105.40292704741503</c:v>
                </c:pt>
                <c:pt idx="26">
                  <c:v>114.87791090578681</c:v>
                </c:pt>
                <c:pt idx="27">
                  <c:v>124.4010221591524</c:v>
                </c:pt>
                <c:pt idx="28">
                  <c:v>116.094544870607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16F-46B9-B1D2-EAE326A06AE6}"/>
            </c:ext>
          </c:extLst>
        </c:ser>
        <c:ser>
          <c:idx val="4"/>
          <c:order val="1"/>
          <c:tx>
            <c:strRef>
              <c:f>'5. Quarterly production volumes'!$A$10</c:f>
              <c:strCache>
                <c:ptCount val="1"/>
                <c:pt idx="0">
                  <c:v>Mining</c:v>
                </c:pt>
              </c:strCache>
            </c:strRef>
          </c:tx>
          <c:spPr>
            <a:ln w="34925"/>
          </c:spPr>
          <c:marker>
            <c:symbol val="triangle"/>
            <c:size val="8"/>
          </c:marker>
          <c:cat>
            <c:multiLvlStrRef>
              <c:f>'5. Quarterly production volumes'!$B$7:$AD$8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</c:lvl>
              </c:multiLvlStrCache>
            </c:multiLvlStrRef>
          </c:cat>
          <c:val>
            <c:numRef>
              <c:f>'5. Quarterly production volumes'!$B$10:$AD$10</c:f>
              <c:numCache>
                <c:formatCode>_ * #,##0_ ;_ * \-#,##0_ ;_ * "-"??_ ;_ @_ </c:formatCode>
                <c:ptCount val="29"/>
                <c:pt idx="0">
                  <c:v>100</c:v>
                </c:pt>
                <c:pt idx="1">
                  <c:v>99.268364064935909</c:v>
                </c:pt>
                <c:pt idx="2">
                  <c:v>94.436927258393879</c:v>
                </c:pt>
                <c:pt idx="3">
                  <c:v>94.023033388605484</c:v>
                </c:pt>
                <c:pt idx="4">
                  <c:v>91.472992719622425</c:v>
                </c:pt>
                <c:pt idx="5">
                  <c:v>96.902397928261337</c:v>
                </c:pt>
                <c:pt idx="6">
                  <c:v>94.863244414280445</c:v>
                </c:pt>
                <c:pt idx="7">
                  <c:v>93.20326322938574</c:v>
                </c:pt>
                <c:pt idx="8">
                  <c:v>96.325838888151296</c:v>
                </c:pt>
                <c:pt idx="9">
                  <c:v>95.190949950071229</c:v>
                </c:pt>
                <c:pt idx="10">
                  <c:v>97.945714925923184</c:v>
                </c:pt>
                <c:pt idx="11">
                  <c:v>101.87140339566598</c:v>
                </c:pt>
                <c:pt idx="12">
                  <c:v>95.458035397601279</c:v>
                </c:pt>
                <c:pt idx="13">
                  <c:v>94.712209700607289</c:v>
                </c:pt>
                <c:pt idx="14">
                  <c:v>95.579974234094706</c:v>
                </c:pt>
                <c:pt idx="15">
                  <c:v>98.832602991759686</c:v>
                </c:pt>
                <c:pt idx="16">
                  <c:v>101.66073968438822</c:v>
                </c:pt>
                <c:pt idx="17">
                  <c:v>99.787348578012455</c:v>
                </c:pt>
                <c:pt idx="18">
                  <c:v>97.21964477744595</c:v>
                </c:pt>
                <c:pt idx="19">
                  <c:v>97.707481519984015</c:v>
                </c:pt>
                <c:pt idx="20">
                  <c:v>92.308532583096621</c:v>
                </c:pt>
                <c:pt idx="21">
                  <c:v>95.81357886996166</c:v>
                </c:pt>
                <c:pt idx="22">
                  <c:v>97.133283413213164</c:v>
                </c:pt>
                <c:pt idx="23">
                  <c:v>94.622427627747285</c:v>
                </c:pt>
                <c:pt idx="24">
                  <c:v>97.47717330226142</c:v>
                </c:pt>
                <c:pt idx="25">
                  <c:v>99.328054070754817</c:v>
                </c:pt>
                <c:pt idx="26">
                  <c:v>100.82757293433421</c:v>
                </c:pt>
                <c:pt idx="27">
                  <c:v>99.692972347060987</c:v>
                </c:pt>
                <c:pt idx="28">
                  <c:v>97.133937863472326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6F-46B9-B1D2-EAE326A06AE6}"/>
            </c:ext>
          </c:extLst>
        </c:ser>
        <c:ser>
          <c:idx val="2"/>
          <c:order val="2"/>
          <c:tx>
            <c:strRef>
              <c:f>'5. Quarterly production volumes'!$A$11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'5. Quarterly production volumes'!$B$7:$AD$8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</c:lvl>
              </c:multiLvlStrCache>
            </c:multiLvlStrRef>
          </c:cat>
          <c:val>
            <c:numRef>
              <c:f>'5. Quarterly production volumes'!$B$11:$AD$11</c:f>
              <c:numCache>
                <c:formatCode>_ * #,##0_ ;_ * \-#,##0_ ;_ * "-"??_ ;_ @_ </c:formatCode>
                <c:ptCount val="29"/>
                <c:pt idx="0">
                  <c:v>100</c:v>
                </c:pt>
                <c:pt idx="1">
                  <c:v>98.753415637957659</c:v>
                </c:pt>
                <c:pt idx="2">
                  <c:v>98.552076673000315</c:v>
                </c:pt>
                <c:pt idx="3">
                  <c:v>99.55324051666058</c:v>
                </c:pt>
                <c:pt idx="4">
                  <c:v>101.0634397481422</c:v>
                </c:pt>
                <c:pt idx="5">
                  <c:v>100.9404119046374</c:v>
                </c:pt>
                <c:pt idx="6">
                  <c:v>101.07136057173851</c:v>
                </c:pt>
                <c:pt idx="7">
                  <c:v>102.10345565362913</c:v>
                </c:pt>
                <c:pt idx="8">
                  <c:v>100.19469565944243</c:v>
                </c:pt>
                <c:pt idx="9">
                  <c:v>103.17676865643244</c:v>
                </c:pt>
                <c:pt idx="10">
                  <c:v>101.39222682795995</c:v>
                </c:pt>
                <c:pt idx="11">
                  <c:v>104.54162414437194</c:v>
                </c:pt>
                <c:pt idx="12">
                  <c:v>103.13729229413462</c:v>
                </c:pt>
                <c:pt idx="13">
                  <c:v>102.0556459735996</c:v>
                </c:pt>
                <c:pt idx="14">
                  <c:v>101.75021820600951</c:v>
                </c:pt>
                <c:pt idx="15">
                  <c:v>103.78487458536662</c:v>
                </c:pt>
                <c:pt idx="16">
                  <c:v>103.18457056544754</c:v>
                </c:pt>
                <c:pt idx="17">
                  <c:v>101.48688760899557</c:v>
                </c:pt>
                <c:pt idx="18">
                  <c:v>102.63935018082412</c:v>
                </c:pt>
                <c:pt idx="19">
                  <c:v>101.96822153167363</c:v>
                </c:pt>
                <c:pt idx="20">
                  <c:v>102.2709145171891</c:v>
                </c:pt>
                <c:pt idx="21">
                  <c:v>104.29547446137985</c:v>
                </c:pt>
                <c:pt idx="22">
                  <c:v>103.54704217853143</c:v>
                </c:pt>
                <c:pt idx="23">
                  <c:v>102.88721131755159</c:v>
                </c:pt>
                <c:pt idx="24">
                  <c:v>101.8034209535797</c:v>
                </c:pt>
                <c:pt idx="25">
                  <c:v>102.54191903092349</c:v>
                </c:pt>
                <c:pt idx="26">
                  <c:v>103.46781585488878</c:v>
                </c:pt>
                <c:pt idx="27">
                  <c:v>104.56608416299125</c:v>
                </c:pt>
                <c:pt idx="28">
                  <c:v>102.8569599693415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16F-46B9-B1D2-EAE326A06AE6}"/>
            </c:ext>
          </c:extLst>
        </c:ser>
        <c:ser>
          <c:idx val="0"/>
          <c:order val="3"/>
          <c:tx>
            <c:strRef>
              <c:f>'5. Quarterly production volumes'!$A$12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diamond"/>
            <c:size val="9"/>
          </c:marker>
          <c:cat>
            <c:multiLvlStrRef>
              <c:f>'5. Quarterly production volumes'!$B$7:$AD$8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</c:lvl>
              </c:multiLvlStrCache>
            </c:multiLvlStrRef>
          </c:cat>
          <c:val>
            <c:numRef>
              <c:f>'5. Quarterly production volumes'!$B$12:$AD$12</c:f>
              <c:numCache>
                <c:formatCode>_ * #,##0_ ;_ * \-#,##0_ ;_ * "-"??_ ;_ @_ </c:formatCode>
                <c:ptCount val="29"/>
                <c:pt idx="0">
                  <c:v>100</c:v>
                </c:pt>
                <c:pt idx="1">
                  <c:v>101.06008827532405</c:v>
                </c:pt>
                <c:pt idx="2">
                  <c:v>102.17200968399808</c:v>
                </c:pt>
                <c:pt idx="3">
                  <c:v>103.20559840239471</c:v>
                </c:pt>
                <c:pt idx="4">
                  <c:v>102.87189478191925</c:v>
                </c:pt>
                <c:pt idx="5">
                  <c:v>103.37337239721352</c:v>
                </c:pt>
                <c:pt idx="6">
                  <c:v>104.50967339826079</c:v>
                </c:pt>
                <c:pt idx="7">
                  <c:v>106.15505208752909</c:v>
                </c:pt>
                <c:pt idx="8">
                  <c:v>106.40543898106026</c:v>
                </c:pt>
                <c:pt idx="9">
                  <c:v>108.69935086685352</c:v>
                </c:pt>
                <c:pt idx="10">
                  <c:v>109.57174596040755</c:v>
                </c:pt>
                <c:pt idx="11">
                  <c:v>111.26288832450722</c:v>
                </c:pt>
                <c:pt idx="12">
                  <c:v>112.10941138649393</c:v>
                </c:pt>
                <c:pt idx="13">
                  <c:v>112.48896136041837</c:v>
                </c:pt>
                <c:pt idx="14">
                  <c:v>112.91476896091528</c:v>
                </c:pt>
                <c:pt idx="15">
                  <c:v>113.62985420469001</c:v>
                </c:pt>
                <c:pt idx="16">
                  <c:v>114.30764652710377</c:v>
                </c:pt>
                <c:pt idx="17">
                  <c:v>114.70982500267965</c:v>
                </c:pt>
                <c:pt idx="18">
                  <c:v>115.02270209137471</c:v>
                </c:pt>
                <c:pt idx="19">
                  <c:v>115.40723822193061</c:v>
                </c:pt>
                <c:pt idx="20">
                  <c:v>115.75089521670914</c:v>
                </c:pt>
                <c:pt idx="21">
                  <c:v>115.88109919969854</c:v>
                </c:pt>
                <c:pt idx="22">
                  <c:v>116.24037807255579</c:v>
                </c:pt>
                <c:pt idx="23">
                  <c:v>116.50197469263166</c:v>
                </c:pt>
                <c:pt idx="24">
                  <c:v>116.16487740195799</c:v>
                </c:pt>
                <c:pt idx="25">
                  <c:v>115.96869559771979</c:v>
                </c:pt>
                <c:pt idx="26">
                  <c:v>115.60724164122993</c:v>
                </c:pt>
                <c:pt idx="27">
                  <c:v>115.19664196793092</c:v>
                </c:pt>
                <c:pt idx="28">
                  <c:v>114.64945791858325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16F-46B9-B1D2-EAE326A06AE6}"/>
            </c:ext>
          </c:extLst>
        </c:ser>
        <c:ser>
          <c:idx val="1"/>
          <c:order val="4"/>
          <c:tx>
            <c:strRef>
              <c:f>'5. Quarterly production volumes'!$A$13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'5. Quarterly production volumes'!$B$7:$AD$8</c:f>
              <c:multiLvlStrCache>
                <c:ptCount val="2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  <c:pt idx="24">
                    <c:v>2017</c:v>
                  </c:pt>
                  <c:pt idx="28">
                    <c:v>2018</c:v>
                  </c:pt>
                </c:lvl>
              </c:multiLvlStrCache>
            </c:multiLvlStrRef>
          </c:cat>
          <c:val>
            <c:numRef>
              <c:f>'5. Quarterly production volumes'!$B$13:$AD$13</c:f>
              <c:numCache>
                <c:formatCode>_ * #,##0_ ;_ * \-#,##0_ ;_ * "-"??_ ;_ @_ </c:formatCode>
                <c:ptCount val="29"/>
                <c:pt idx="0">
                  <c:v>100</c:v>
                </c:pt>
                <c:pt idx="1">
                  <c:v>101.16215504943453</c:v>
                </c:pt>
                <c:pt idx="2">
                  <c:v>102.15549639696164</c:v>
                </c:pt>
                <c:pt idx="3">
                  <c:v>103.07633922706839</c:v>
                </c:pt>
                <c:pt idx="4">
                  <c:v>103.74274201843959</c:v>
                </c:pt>
                <c:pt idx="5">
                  <c:v>104.31494136369635</c:v>
                </c:pt>
                <c:pt idx="6">
                  <c:v>104.8250063876977</c:v>
                </c:pt>
                <c:pt idx="7">
                  <c:v>105.35453862806141</c:v>
                </c:pt>
                <c:pt idx="8">
                  <c:v>105.9745657685734</c:v>
                </c:pt>
                <c:pt idx="9">
                  <c:v>106.92946875027245</c:v>
                </c:pt>
                <c:pt idx="10">
                  <c:v>107.58746323918436</c:v>
                </c:pt>
                <c:pt idx="11">
                  <c:v>108.30487938172708</c:v>
                </c:pt>
                <c:pt idx="12">
                  <c:v>108.79501683444528</c:v>
                </c:pt>
                <c:pt idx="13">
                  <c:v>109.4231036396168</c:v>
                </c:pt>
                <c:pt idx="14">
                  <c:v>110.21558871577768</c:v>
                </c:pt>
                <c:pt idx="15">
                  <c:v>110.83930674747637</c:v>
                </c:pt>
                <c:pt idx="16">
                  <c:v>111.26189189455289</c:v>
                </c:pt>
                <c:pt idx="17">
                  <c:v>111.4009327575715</c:v>
                </c:pt>
                <c:pt idx="18">
                  <c:v>111.68961343174604</c:v>
                </c:pt>
                <c:pt idx="19">
                  <c:v>111.9988751101296</c:v>
                </c:pt>
                <c:pt idx="20">
                  <c:v>112.48442056546037</c:v>
                </c:pt>
                <c:pt idx="21">
                  <c:v>113.13377558574189</c:v>
                </c:pt>
                <c:pt idx="22">
                  <c:v>113.5055552710828</c:v>
                </c:pt>
                <c:pt idx="23">
                  <c:v>114.14693003350493</c:v>
                </c:pt>
                <c:pt idx="24">
                  <c:v>113.63105027855624</c:v>
                </c:pt>
                <c:pt idx="25">
                  <c:v>114.03250966658337</c:v>
                </c:pt>
                <c:pt idx="26">
                  <c:v>114.27286538674328</c:v>
                </c:pt>
                <c:pt idx="27">
                  <c:v>115.0284571982365</c:v>
                </c:pt>
                <c:pt idx="28">
                  <c:v>115.11278712013512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16F-46B9-B1D2-EAE326A06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1552"/>
        <c:axId val="169593472"/>
      </c:lineChart>
      <c:catAx>
        <c:axId val="1695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593472"/>
        <c:crosses val="autoZero"/>
        <c:auto val="1"/>
        <c:lblAlgn val="ctr"/>
        <c:lblOffset val="100"/>
        <c:noMultiLvlLbl val="0"/>
      </c:catAx>
      <c:valAx>
        <c:axId val="169593472"/>
        <c:scaling>
          <c:orientation val="minMax"/>
          <c:min val="9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Q1 2011 = 100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6959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79856836914279"/>
          <c:y val="0.15578863636311746"/>
          <c:w val="0.1620124549821218"/>
          <c:h val="0.4999471447068334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Mfg sales in constant rands'!$B$4</c:f>
              <c:strCache>
                <c:ptCount val="1"/>
                <c:pt idx="0">
                  <c:v>2010 Q1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Chemicals, 
plastic, rubber</c:v>
                </c:pt>
                <c:pt idx="3">
                  <c:v>Transport 
equipment</c:v>
                </c:pt>
                <c:pt idx="4">
                  <c:v>Coke, petroleum, 
nuclear fuel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Glass/non-metallic 
mineral products</c:v>
                </c:pt>
                <c:pt idx="8">
                  <c:v>Electrical 
machinery</c:v>
                </c:pt>
                <c:pt idx="9">
                  <c:v>Textiles, clothing, 
leather, footwear</c:v>
                </c:pt>
                <c:pt idx="10">
                  <c:v>Other manufac-
turing groups</c:v>
                </c:pt>
                <c:pt idx="11">
                  <c:v>Wood and paper</c:v>
                </c:pt>
                <c:pt idx="12">
                  <c:v>Radio and ICT 
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rands'!$B$5:$B$18</c:f>
              <c:numCache>
                <c:formatCode>_ * #,##0_ ;_ * \-#,##0_ ;_ * "-"??_ ;_ @_ </c:formatCode>
                <c:ptCount val="14"/>
                <c:pt idx="0">
                  <c:v>102.24614928571428</c:v>
                </c:pt>
                <c:pt idx="1">
                  <c:v>84.740861886792445</c:v>
                </c:pt>
                <c:pt idx="2">
                  <c:v>66.595611699999992</c:v>
                </c:pt>
                <c:pt idx="3">
                  <c:v>63.215582264150946</c:v>
                </c:pt>
                <c:pt idx="4">
                  <c:v>36.833899300000006</c:v>
                </c:pt>
                <c:pt idx="5">
                  <c:v>27.945948438775506</c:v>
                </c:pt>
                <c:pt idx="6">
                  <c:v>29.920036266666667</c:v>
                </c:pt>
                <c:pt idx="7">
                  <c:v>16.69447362</c:v>
                </c:pt>
                <c:pt idx="8">
                  <c:v>15.743525550561797</c:v>
                </c:pt>
                <c:pt idx="9">
                  <c:v>16.464381195652173</c:v>
                </c:pt>
                <c:pt idx="10">
                  <c:v>17.897113165048545</c:v>
                </c:pt>
                <c:pt idx="11">
                  <c:v>11.804401313131313</c:v>
                </c:pt>
                <c:pt idx="12">
                  <c:v>5.2501713535353529</c:v>
                </c:pt>
                <c:pt idx="13">
                  <c:v>3.8151175714285714</c:v>
                </c:pt>
              </c:numCache>
            </c:numRef>
          </c:val>
        </c:ser>
        <c:ser>
          <c:idx val="1"/>
          <c:order val="1"/>
          <c:tx>
            <c:strRef>
              <c:f>'6. Mfg sales in constant rands'!$C$4</c:f>
              <c:strCache>
                <c:ptCount val="1"/>
                <c:pt idx="0">
                  <c:v>2015 Q1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Chemicals, 
plastic, rubber</c:v>
                </c:pt>
                <c:pt idx="3">
                  <c:v>Transport 
equipment</c:v>
                </c:pt>
                <c:pt idx="4">
                  <c:v>Coke, petroleum, 
nuclear fuel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Glass/non-metallic 
mineral products</c:v>
                </c:pt>
                <c:pt idx="8">
                  <c:v>Electrical 
machinery</c:v>
                </c:pt>
                <c:pt idx="9">
                  <c:v>Textiles, clothing, 
leather, footwear</c:v>
                </c:pt>
                <c:pt idx="10">
                  <c:v>Other manufac-
turing groups</c:v>
                </c:pt>
                <c:pt idx="11">
                  <c:v>Wood and paper</c:v>
                </c:pt>
                <c:pt idx="12">
                  <c:v>Radio and ICT 
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rands'!$C$5:$C$18</c:f>
              <c:numCache>
                <c:formatCode>_ * #,##0_ ;_ * \-#,##0_ ;_ * "-"??_ ;_ @_ </c:formatCode>
                <c:ptCount val="14"/>
                <c:pt idx="0">
                  <c:v>117.52430952380951</c:v>
                </c:pt>
                <c:pt idx="1">
                  <c:v>82.429747471698107</c:v>
                </c:pt>
                <c:pt idx="2">
                  <c:v>74.078264700000005</c:v>
                </c:pt>
                <c:pt idx="3">
                  <c:v>72.34672192452831</c:v>
                </c:pt>
                <c:pt idx="4">
                  <c:v>40.79453363333333</c:v>
                </c:pt>
                <c:pt idx="5">
                  <c:v>27.945948438775506</c:v>
                </c:pt>
                <c:pt idx="6">
                  <c:v>29.626702577777777</c:v>
                </c:pt>
                <c:pt idx="7">
                  <c:v>16.69447362</c:v>
                </c:pt>
                <c:pt idx="8">
                  <c:v>16.435548651685391</c:v>
                </c:pt>
                <c:pt idx="9">
                  <c:v>15.993970304347826</c:v>
                </c:pt>
                <c:pt idx="10">
                  <c:v>14.071776</c:v>
                </c:pt>
                <c:pt idx="11">
                  <c:v>12.181137525252526</c:v>
                </c:pt>
                <c:pt idx="12">
                  <c:v>6.2173081818181819</c:v>
                </c:pt>
                <c:pt idx="13">
                  <c:v>4.2209811428571431</c:v>
                </c:pt>
              </c:numCache>
            </c:numRef>
          </c:val>
        </c:ser>
        <c:ser>
          <c:idx val="2"/>
          <c:order val="2"/>
          <c:tx>
            <c:strRef>
              <c:f>'6. Mfg sales in constant rands'!$D$4</c:f>
              <c:strCache>
                <c:ptCount val="1"/>
                <c:pt idx="0">
                  <c:v>2017 Q1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Chemicals, 
plastic, rubber</c:v>
                </c:pt>
                <c:pt idx="3">
                  <c:v>Transport 
equipment</c:v>
                </c:pt>
                <c:pt idx="4">
                  <c:v>Coke, petroleum, 
nuclear fuel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Glass/non-metallic 
mineral products</c:v>
                </c:pt>
                <c:pt idx="8">
                  <c:v>Electrical 
machinery</c:v>
                </c:pt>
                <c:pt idx="9">
                  <c:v>Textiles, clothing, 
leather, footwear</c:v>
                </c:pt>
                <c:pt idx="10">
                  <c:v>Other manufac-
turing groups</c:v>
                </c:pt>
                <c:pt idx="11">
                  <c:v>Wood and paper</c:v>
                </c:pt>
                <c:pt idx="12">
                  <c:v>Radio and ICT 
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rands'!$D$5:$D$18</c:f>
              <c:numCache>
                <c:formatCode>_ * #,##0_ ;_ * \-#,##0_ ;_ * "-"??_ ;_ @_ </c:formatCode>
                <c:ptCount val="14"/>
                <c:pt idx="0">
                  <c:v>115.17382333333333</c:v>
                </c:pt>
                <c:pt idx="1">
                  <c:v>80.11863305660377</c:v>
                </c:pt>
                <c:pt idx="2">
                  <c:v>74.826530000000005</c:v>
                </c:pt>
                <c:pt idx="3">
                  <c:v>68.834745132075469</c:v>
                </c:pt>
                <c:pt idx="4">
                  <c:v>39.21027990000001</c:v>
                </c:pt>
                <c:pt idx="5">
                  <c:v>26.318029112244893</c:v>
                </c:pt>
                <c:pt idx="6">
                  <c:v>29.040035200000002</c:v>
                </c:pt>
                <c:pt idx="7">
                  <c:v>15.54877445</c:v>
                </c:pt>
                <c:pt idx="8">
                  <c:v>15.743525550561797</c:v>
                </c:pt>
                <c:pt idx="9">
                  <c:v>15.053148521739129</c:v>
                </c:pt>
                <c:pt idx="10">
                  <c:v>12.842203339805826</c:v>
                </c:pt>
                <c:pt idx="11">
                  <c:v>12.683452474747474</c:v>
                </c:pt>
                <c:pt idx="12">
                  <c:v>7.2535262121212121</c:v>
                </c:pt>
                <c:pt idx="13">
                  <c:v>4.018049357142857</c:v>
                </c:pt>
              </c:numCache>
            </c:numRef>
          </c:val>
        </c:ser>
        <c:ser>
          <c:idx val="3"/>
          <c:order val="3"/>
          <c:tx>
            <c:strRef>
              <c:f>'6. Mfg sales in constant rands'!$E$4</c:f>
              <c:strCache>
                <c:ptCount val="1"/>
                <c:pt idx="0">
                  <c:v>2017 Q4</c:v>
                </c:pt>
              </c:strCache>
            </c:strRef>
          </c:tx>
          <c:spPr>
            <a:solidFill>
              <a:srgbClr val="EA9AA2"/>
            </a:solidFill>
          </c:spPr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Chemicals, 
plastic, rubber</c:v>
                </c:pt>
                <c:pt idx="3">
                  <c:v>Transport 
equipment</c:v>
                </c:pt>
                <c:pt idx="4">
                  <c:v>Coke, petroleum, 
nuclear fuel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Glass/non-metallic 
mineral products</c:v>
                </c:pt>
                <c:pt idx="8">
                  <c:v>Electrical 
machinery</c:v>
                </c:pt>
                <c:pt idx="9">
                  <c:v>Textiles, clothing, 
leather, footwear</c:v>
                </c:pt>
                <c:pt idx="10">
                  <c:v>Other manufac-
turing groups</c:v>
                </c:pt>
                <c:pt idx="11">
                  <c:v>Wood and paper</c:v>
                </c:pt>
                <c:pt idx="12">
                  <c:v>Radio and ICT 
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rands'!$E$5:$E$18</c:f>
              <c:numCache>
                <c:formatCode>_ * #,##0_ ;_ * \-#,##0_ ;_ * "-"??_ ;_ @_ </c:formatCode>
                <c:ptCount val="14"/>
                <c:pt idx="0">
                  <c:v>121.0500388095238</c:v>
                </c:pt>
                <c:pt idx="1">
                  <c:v>83.970490415094332</c:v>
                </c:pt>
                <c:pt idx="2">
                  <c:v>75.574795299999991</c:v>
                </c:pt>
                <c:pt idx="3">
                  <c:v>70.239535849056594</c:v>
                </c:pt>
                <c:pt idx="4">
                  <c:v>43.566977666666673</c:v>
                </c:pt>
                <c:pt idx="5">
                  <c:v>26.589348999999999</c:v>
                </c:pt>
                <c:pt idx="6">
                  <c:v>26.986699377777775</c:v>
                </c:pt>
                <c:pt idx="7">
                  <c:v>16.203459689999999</c:v>
                </c:pt>
                <c:pt idx="8">
                  <c:v>15.570519775280898</c:v>
                </c:pt>
                <c:pt idx="9">
                  <c:v>14.896344891304347</c:v>
                </c:pt>
                <c:pt idx="10">
                  <c:v>13.79853763106796</c:v>
                </c:pt>
                <c:pt idx="11">
                  <c:v>12.683452474747474</c:v>
                </c:pt>
                <c:pt idx="12">
                  <c:v>6.9772014040404029</c:v>
                </c:pt>
                <c:pt idx="13">
                  <c:v>3.8557039285714287</c:v>
                </c:pt>
              </c:numCache>
            </c:numRef>
          </c:val>
        </c:ser>
        <c:ser>
          <c:idx val="4"/>
          <c:order val="4"/>
          <c:tx>
            <c:strRef>
              <c:f>'6. Mfg sales in constant rands'!$F$4</c:f>
              <c:strCache>
                <c:ptCount val="1"/>
                <c:pt idx="0">
                  <c:v>2018 Q1</c:v>
                </c:pt>
              </c:strCache>
            </c:strRef>
          </c:tx>
          <c:invertIfNegative val="0"/>
          <c:cat>
            <c:strRef>
              <c:f>'6. Mfg sales in constant rands'!$A$5:$A$18</c:f>
              <c:strCache>
                <c:ptCount val="14"/>
                <c:pt idx="0">
                  <c:v>Food and 
beverages</c:v>
                </c:pt>
                <c:pt idx="1">
                  <c:v>Metals</c:v>
                </c:pt>
                <c:pt idx="2">
                  <c:v>Chemicals, 
plastic, rubber</c:v>
                </c:pt>
                <c:pt idx="3">
                  <c:v>Transport 
equipment</c:v>
                </c:pt>
                <c:pt idx="4">
                  <c:v>Coke, petroleum, 
nuclear fuel</c:v>
                </c:pt>
                <c:pt idx="5">
                  <c:v>Machinery 
and appliances</c:v>
                </c:pt>
                <c:pt idx="6">
                  <c:v>Publishing 
and printing</c:v>
                </c:pt>
                <c:pt idx="7">
                  <c:v>Glass/non-metallic 
mineral products</c:v>
                </c:pt>
                <c:pt idx="8">
                  <c:v>Electrical 
machinery</c:v>
                </c:pt>
                <c:pt idx="9">
                  <c:v>Textiles, clothing, 
leather, footwear</c:v>
                </c:pt>
                <c:pt idx="10">
                  <c:v>Other manufac-
turing groups</c:v>
                </c:pt>
                <c:pt idx="11">
                  <c:v>Wood and paper</c:v>
                </c:pt>
                <c:pt idx="12">
                  <c:v>Radio and ICT 
equipment</c:v>
                </c:pt>
                <c:pt idx="13">
                  <c:v>Furniture</c:v>
                </c:pt>
              </c:strCache>
            </c:strRef>
          </c:cat>
          <c:val>
            <c:numRef>
              <c:f>'6. Mfg sales in constant rands'!$F$5:$F$18</c:f>
              <c:numCache>
                <c:formatCode>_ * #,##0_ ;_ * \-#,##0_ ;_ * "-"??_ ;_ @_ </c:formatCode>
                <c:ptCount val="14"/>
                <c:pt idx="0">
                  <c:v>123.40052499999999</c:v>
                </c:pt>
                <c:pt idx="1">
                  <c:v>81.659375999999995</c:v>
                </c:pt>
                <c:pt idx="2">
                  <c:v>74.826530000000005</c:v>
                </c:pt>
                <c:pt idx="3">
                  <c:v>74.453907999999998</c:v>
                </c:pt>
                <c:pt idx="4">
                  <c:v>35.645709000000004</c:v>
                </c:pt>
                <c:pt idx="5">
                  <c:v>26.589348999999999</c:v>
                </c:pt>
                <c:pt idx="6">
                  <c:v>26.400031999999999</c:v>
                </c:pt>
                <c:pt idx="7">
                  <c:v>16.367131000000001</c:v>
                </c:pt>
                <c:pt idx="8">
                  <c:v>15.397513999999999</c:v>
                </c:pt>
                <c:pt idx="9">
                  <c:v>14.425934</c:v>
                </c:pt>
                <c:pt idx="10">
                  <c:v>14.071776</c:v>
                </c:pt>
                <c:pt idx="11">
                  <c:v>12.432295</c:v>
                </c:pt>
                <c:pt idx="12">
                  <c:v>6.8390389999999996</c:v>
                </c:pt>
                <c:pt idx="13">
                  <c:v>3.9774630000000002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33"/>
        <c:axId val="169374848"/>
        <c:axId val="169376384"/>
      </c:barChart>
      <c:catAx>
        <c:axId val="169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400"/>
            </a:pPr>
            <a:endParaRPr lang="en-US"/>
          </a:p>
        </c:txPr>
        <c:crossAx val="169376384"/>
        <c:crosses val="autoZero"/>
        <c:auto val="1"/>
        <c:lblAlgn val="ctr"/>
        <c:lblOffset val="100"/>
        <c:noMultiLvlLbl val="0"/>
      </c:catAx>
      <c:valAx>
        <c:axId val="1693763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billions of constant (2018)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9374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'7. Employment by sector'!$A$4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'7. Employment by sector'!$B$3:$M$3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2017Q4</c:v>
                </c:pt>
                <c:pt idx="11">
                  <c:v>2018</c:v>
                </c:pt>
              </c:strCache>
            </c:strRef>
          </c:cat>
          <c:val>
            <c:numRef>
              <c:f>'7. Employment by sector'!$B$4:$M$4</c:f>
              <c:numCache>
                <c:formatCode>_ * #,##0_ ;_ * \-#,##0_ ;_ * "-"??_ ;_ @_ </c:formatCode>
                <c:ptCount val="12"/>
                <c:pt idx="0">
                  <c:v>840</c:v>
                </c:pt>
                <c:pt idx="1">
                  <c:v>780</c:v>
                </c:pt>
                <c:pt idx="2">
                  <c:v>680</c:v>
                </c:pt>
                <c:pt idx="3">
                  <c:v>630</c:v>
                </c:pt>
                <c:pt idx="4">
                  <c:v>690</c:v>
                </c:pt>
                <c:pt idx="5">
                  <c:v>760</c:v>
                </c:pt>
                <c:pt idx="6">
                  <c:v>710</c:v>
                </c:pt>
                <c:pt idx="7">
                  <c:v>890</c:v>
                </c:pt>
                <c:pt idx="8">
                  <c:v>870</c:v>
                </c:pt>
                <c:pt idx="9">
                  <c:v>880</c:v>
                </c:pt>
                <c:pt idx="10">
                  <c:v>850</c:v>
                </c:pt>
                <c:pt idx="11">
                  <c:v>850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17-4A05-BA19-F84910DCC998}"/>
            </c:ext>
          </c:extLst>
        </c:ser>
        <c:ser>
          <c:idx val="1"/>
          <c:order val="1"/>
          <c:tx>
            <c:strRef>
              <c:f>'7. Employment by sector'!$A$5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'7. Employment by sector'!$B$3:$M$3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2017Q4</c:v>
                </c:pt>
                <c:pt idx="11">
                  <c:v>2018</c:v>
                </c:pt>
              </c:strCache>
            </c:strRef>
          </c:cat>
          <c:val>
            <c:numRef>
              <c:f>'7. Employment by sector'!$B$5:$M$5</c:f>
              <c:numCache>
                <c:formatCode>_ * #,##0_ ;_ * \-#,##0_ ;_ * "-"??_ ;_ @_ </c:formatCode>
                <c:ptCount val="12"/>
                <c:pt idx="0">
                  <c:v>2110</c:v>
                </c:pt>
                <c:pt idx="1">
                  <c:v>2030</c:v>
                </c:pt>
                <c:pt idx="2">
                  <c:v>1850</c:v>
                </c:pt>
                <c:pt idx="3">
                  <c:v>1910</c:v>
                </c:pt>
                <c:pt idx="4">
                  <c:v>1840</c:v>
                </c:pt>
                <c:pt idx="5">
                  <c:v>1860</c:v>
                </c:pt>
                <c:pt idx="6">
                  <c:v>1800</c:v>
                </c:pt>
                <c:pt idx="7">
                  <c:v>1780</c:v>
                </c:pt>
                <c:pt idx="8">
                  <c:v>1640</c:v>
                </c:pt>
                <c:pt idx="9">
                  <c:v>1790</c:v>
                </c:pt>
                <c:pt idx="10">
                  <c:v>1790</c:v>
                </c:pt>
                <c:pt idx="11">
                  <c:v>1850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17-4A05-BA19-F84910DCC998}"/>
            </c:ext>
          </c:extLst>
        </c:ser>
        <c:ser>
          <c:idx val="2"/>
          <c:order val="2"/>
          <c:tx>
            <c:strRef>
              <c:f>'7. Employment by sector'!$A$6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cat>
            <c:strRef>
              <c:f>'7. Employment by sector'!$B$3:$M$3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2017Q4</c:v>
                </c:pt>
                <c:pt idx="11">
                  <c:v>2018</c:v>
                </c:pt>
              </c:strCache>
            </c:strRef>
          </c:cat>
          <c:val>
            <c:numRef>
              <c:f>'7. Employment by sector'!$B$6:$M$6</c:f>
              <c:numCache>
                <c:formatCode>_ * #,##0_ ;_ * \-#,##0_ ;_ * "-"??_ ;_ @_ </c:formatCode>
                <c:ptCount val="12"/>
                <c:pt idx="0">
                  <c:v>100</c:v>
                </c:pt>
                <c:pt idx="1">
                  <c:v>110</c:v>
                </c:pt>
                <c:pt idx="2">
                  <c:v>80</c:v>
                </c:pt>
                <c:pt idx="3">
                  <c:v>100</c:v>
                </c:pt>
                <c:pt idx="4">
                  <c:v>90</c:v>
                </c:pt>
                <c:pt idx="5">
                  <c:v>120</c:v>
                </c:pt>
                <c:pt idx="6">
                  <c:v>130</c:v>
                </c:pt>
                <c:pt idx="7">
                  <c:v>140</c:v>
                </c:pt>
                <c:pt idx="8">
                  <c:v>110</c:v>
                </c:pt>
                <c:pt idx="9">
                  <c:v>150</c:v>
                </c:pt>
                <c:pt idx="10">
                  <c:v>150</c:v>
                </c:pt>
                <c:pt idx="11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17-4A05-BA19-F84910DCC998}"/>
            </c:ext>
          </c:extLst>
        </c:ser>
        <c:ser>
          <c:idx val="3"/>
          <c:order val="3"/>
          <c:tx>
            <c:strRef>
              <c:f>'7. Employment by sector'!$A$7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'7. Employment by sector'!$B$3:$M$3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2017Q4</c:v>
                </c:pt>
                <c:pt idx="11">
                  <c:v>2018</c:v>
                </c:pt>
              </c:strCache>
            </c:strRef>
          </c:cat>
          <c:val>
            <c:numRef>
              <c:f>'7. Employment by sector'!$B$7:$M$7</c:f>
              <c:numCache>
                <c:formatCode>_ * #,##0_ ;_ * \-#,##0_ ;_ * "-"??_ ;_ @_ </c:formatCode>
                <c:ptCount val="12"/>
                <c:pt idx="0">
                  <c:v>1180</c:v>
                </c:pt>
                <c:pt idx="1">
                  <c:v>1220</c:v>
                </c:pt>
                <c:pt idx="2">
                  <c:v>1100</c:v>
                </c:pt>
                <c:pt idx="3">
                  <c:v>1090</c:v>
                </c:pt>
                <c:pt idx="4">
                  <c:v>1040</c:v>
                </c:pt>
                <c:pt idx="5">
                  <c:v>1080</c:v>
                </c:pt>
                <c:pt idx="6">
                  <c:v>1200</c:v>
                </c:pt>
                <c:pt idx="7">
                  <c:v>1320</c:v>
                </c:pt>
                <c:pt idx="8">
                  <c:v>1360</c:v>
                </c:pt>
                <c:pt idx="9">
                  <c:v>1510</c:v>
                </c:pt>
                <c:pt idx="10">
                  <c:v>1390</c:v>
                </c:pt>
                <c:pt idx="11">
                  <c:v>1430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17-4A05-BA19-F84910DC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69454976"/>
        <c:axId val="169473152"/>
      </c:barChart>
      <c:lineChart>
        <c:grouping val="standard"/>
        <c:varyColors val="0"/>
        <c:ser>
          <c:idx val="4"/>
          <c:order val="4"/>
          <c:tx>
            <c:strRef>
              <c:f>'7. Employment by sector'!$A$8</c:f>
              <c:strCache>
                <c:ptCount val="1"/>
                <c:pt idx="0">
                  <c:v>Other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'7. Employment by sector'!$B$3:$M$3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2017Q4</c:v>
                </c:pt>
                <c:pt idx="11">
                  <c:v>2018</c:v>
                </c:pt>
              </c:strCache>
            </c:strRef>
          </c:cat>
          <c:val>
            <c:numRef>
              <c:f>'7. Employment by sector'!$B$8:$M$8</c:f>
              <c:numCache>
                <c:formatCode>_ * #,##0_ ;_ * \-#,##0_ ;_ * "-"??_ ;_ @_ </c:formatCode>
                <c:ptCount val="12"/>
                <c:pt idx="0">
                  <c:v>10.205421618896461</c:v>
                </c:pt>
                <c:pt idx="1">
                  <c:v>10.47265393896336</c:v>
                </c:pt>
                <c:pt idx="2">
                  <c:v>10.084792919698907</c:v>
                </c:pt>
                <c:pt idx="3">
                  <c:v>10.177316961522147</c:v>
                </c:pt>
                <c:pt idx="4">
                  <c:v>10.61601019717593</c:v>
                </c:pt>
                <c:pt idx="5">
                  <c:v>10.730523662317195</c:v>
                </c:pt>
                <c:pt idx="6">
                  <c:v>11.213037213440559</c:v>
                </c:pt>
                <c:pt idx="7">
                  <c:v>11.324768457460566</c:v>
                </c:pt>
                <c:pt idx="8">
                  <c:v>11.687868052061839</c:v>
                </c:pt>
                <c:pt idx="9">
                  <c:v>11.896543919969721</c:v>
                </c:pt>
                <c:pt idx="10">
                  <c:v>11.991272631454128</c:v>
                </c:pt>
                <c:pt idx="11">
                  <c:v>12.108233094169407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A17-4A05-BA19-F84910DC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77952"/>
        <c:axId val="169475072"/>
      </c:lineChart>
      <c:catAx>
        <c:axId val="1694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473152"/>
        <c:crosses val="autoZero"/>
        <c:auto val="1"/>
        <c:lblAlgn val="ctr"/>
        <c:lblOffset val="100"/>
        <c:noMultiLvlLbl val="0"/>
      </c:catAx>
      <c:valAx>
        <c:axId val="16947315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employed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69454976"/>
        <c:crosses val="autoZero"/>
        <c:crossBetween val="between"/>
      </c:valAx>
      <c:valAx>
        <c:axId val="169475072"/>
        <c:scaling>
          <c:orientation val="minMax"/>
          <c:max val="1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millions employed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69677952"/>
        <c:crosses val="max"/>
        <c:crossBetween val="between"/>
      </c:valAx>
      <c:catAx>
        <c:axId val="169677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4750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76574525327198"/>
          <c:y val="0.21530366021039349"/>
          <c:w val="0.14203798293734346"/>
          <c:h val="0.531327493421589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 Employment in mfg and other'!$A$5</c:f>
              <c:strCache>
                <c:ptCount val="1"/>
                <c:pt idx="0">
                  <c:v>Base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'8. Employment in mfg and other'!$B$4:$AP$4</c:f>
              <c:numCache>
                <c:formatCode>General</c:formatCode>
                <c:ptCount val="4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'8. Employment in mfg and other'!$B$5:$AP$5</c:f>
              <c:numCache>
                <c:formatCode>_ * #,##0_ ;_ * \-#,##0_ ;_ * "-"??_ ;_ @_ </c:formatCode>
                <c:ptCount val="4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58D-492E-A194-26C8465E6499}"/>
            </c:ext>
          </c:extLst>
        </c:ser>
        <c:ser>
          <c:idx val="2"/>
          <c:order val="1"/>
          <c:tx>
            <c:strRef>
              <c:f>'8. Employment in mfg and other'!$A$7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Employment in mfg and other'!$B$4:$AP$4</c:f>
              <c:numCache>
                <c:formatCode>General</c:formatCode>
                <c:ptCount val="4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'8. Employment in mfg and other'!$B$7:$AP$7</c:f>
              <c:numCache>
                <c:formatCode>_ * #,##0_ ;_ * \-#,##0_ ;_ * "-"??_ ;_ @_ </c:formatCode>
                <c:ptCount val="41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  <c:pt idx="34">
                  <c:v>114.79408497046846</c:v>
                </c:pt>
                <c:pt idx="35">
                  <c:v>116.34539525200569</c:v>
                </c:pt>
                <c:pt idx="36">
                  <c:v>117.00436297854178</c:v>
                </c:pt>
                <c:pt idx="37">
                  <c:v>116.01361553174337</c:v>
                </c:pt>
                <c:pt idx="38">
                  <c:v>117.1680347357039</c:v>
                </c:pt>
                <c:pt idx="39">
                  <c:v>116.66306410295245</c:v>
                </c:pt>
                <c:pt idx="40">
                  <c:v>117.86457330252131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58D-492E-A194-26C8465E6499}"/>
            </c:ext>
          </c:extLst>
        </c:ser>
        <c:ser>
          <c:idx val="1"/>
          <c:order val="2"/>
          <c:tx>
            <c:strRef>
              <c:f>'8. Employment in mfg and other'!$A$6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'8. Employment in mfg and other'!$B$4:$AP$4</c:f>
              <c:numCache>
                <c:formatCode>General</c:formatCode>
                <c:ptCount val="4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'8. Employment in mfg and other'!$B$6:$AP$6</c:f>
              <c:numCache>
                <c:formatCode>_ * #,##0_ ;_ * \-#,##0_ ;_ * "-"??_ ;_ @_ </c:formatCode>
                <c:ptCount val="41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79.721997543334012</c:v>
                </c:pt>
                <c:pt idx="35">
                  <c:v>81.815294299576252</c:v>
                </c:pt>
                <c:pt idx="36">
                  <c:v>84.77134258550295</c:v>
                </c:pt>
                <c:pt idx="37">
                  <c:v>85.22514883289027</c:v>
                </c:pt>
                <c:pt idx="38">
                  <c:v>82.840993010741542</c:v>
                </c:pt>
                <c:pt idx="39">
                  <c:v>84.811385238996365</c:v>
                </c:pt>
                <c:pt idx="40">
                  <c:v>87.577199886306516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58D-492E-A194-26C8465E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64352"/>
        <c:axId val="169771392"/>
      </c:lineChart>
      <c:catAx>
        <c:axId val="1697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771392"/>
        <c:crosses val="autoZero"/>
        <c:auto val="1"/>
        <c:lblAlgn val="ctr"/>
        <c:lblOffset val="100"/>
        <c:noMultiLvlLbl val="0"/>
      </c:catAx>
      <c:valAx>
        <c:axId val="169771392"/>
        <c:scaling>
          <c:orientation val="minMax"/>
          <c:max val="120"/>
          <c:min val="7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Q1 2008 = 100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6976435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Employment mfg subsectors'!$B$3</c:f>
              <c:strCache>
                <c:ptCount val="1"/>
                <c:pt idx="0">
                  <c:v>Q1 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and tobacco</c:v>
                </c:pt>
                <c:pt idx="1">
                  <c:v>Clothing, textiles 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equiptment, and 
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subsectors'!$B$4:$B$13</c:f>
              <c:numCache>
                <c:formatCode>_ * #,##0_ ;_ * \-#,##0_ ;_ * "-"??_ ;_ @_ </c:formatCode>
                <c:ptCount val="10"/>
                <c:pt idx="0">
                  <c:v>310.959</c:v>
                </c:pt>
                <c:pt idx="1">
                  <c:v>288.28300000000002</c:v>
                </c:pt>
                <c:pt idx="2">
                  <c:v>178.875</c:v>
                </c:pt>
                <c:pt idx="3">
                  <c:v>92.54</c:v>
                </c:pt>
                <c:pt idx="4">
                  <c:v>274.95</c:v>
                </c:pt>
                <c:pt idx="5">
                  <c:v>127.857</c:v>
                </c:pt>
                <c:pt idx="6">
                  <c:v>347.18</c:v>
                </c:pt>
                <c:pt idx="7">
                  <c:v>191.92500000000001</c:v>
                </c:pt>
                <c:pt idx="8">
                  <c:v>163.33000000000001</c:v>
                </c:pt>
                <c:pt idx="9">
                  <c:v>135.40100000000001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19-46EE-B408-4D7B87429E90}"/>
            </c:ext>
          </c:extLst>
        </c:ser>
        <c:ser>
          <c:idx val="1"/>
          <c:order val="1"/>
          <c:tx>
            <c:strRef>
              <c:f>'9. Employment mfg subsectors'!$C$3</c:f>
              <c:strCache>
                <c:ptCount val="1"/>
                <c:pt idx="0">
                  <c:v>Q1 2010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and tobacco</c:v>
                </c:pt>
                <c:pt idx="1">
                  <c:v>Clothing, textiles 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equiptment, and 
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subsectors'!$C$4:$C$13</c:f>
              <c:numCache>
                <c:formatCode>_ * #,##0_ ;_ * \-#,##0_ ;_ * "-"??_ ;_ @_ </c:formatCode>
                <c:ptCount val="10"/>
                <c:pt idx="0">
                  <c:v>293.22399999999999</c:v>
                </c:pt>
                <c:pt idx="1">
                  <c:v>249.89</c:v>
                </c:pt>
                <c:pt idx="2">
                  <c:v>145.59299999999999</c:v>
                </c:pt>
                <c:pt idx="3">
                  <c:v>103.795</c:v>
                </c:pt>
                <c:pt idx="4">
                  <c:v>225.45500000000001</c:v>
                </c:pt>
                <c:pt idx="5">
                  <c:v>97.789000000000001</c:v>
                </c:pt>
                <c:pt idx="6">
                  <c:v>311.76799999999997</c:v>
                </c:pt>
                <c:pt idx="7">
                  <c:v>166.227</c:v>
                </c:pt>
                <c:pt idx="8">
                  <c:v>140.767</c:v>
                </c:pt>
                <c:pt idx="9">
                  <c:v>111.80800000000001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19-46EE-B408-4D7B87429E90}"/>
            </c:ext>
          </c:extLst>
        </c:ser>
        <c:ser>
          <c:idx val="2"/>
          <c:order val="2"/>
          <c:tx>
            <c:strRef>
              <c:f>'9. Employment mfg subsectors'!$D$3</c:f>
              <c:strCache>
                <c:ptCount val="1"/>
                <c:pt idx="0">
                  <c:v>Q1 2015</c:v>
                </c:pt>
              </c:strCache>
            </c:strRef>
          </c:tx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and tobacco</c:v>
                </c:pt>
                <c:pt idx="1">
                  <c:v>Clothing, textiles 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equiptment, and 
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subsectors'!$D$4:$D$13</c:f>
              <c:numCache>
                <c:formatCode>_ * #,##0_ ;_ * \-#,##0_ ;_ * "-"??_ ;_ @_ </c:formatCode>
                <c:ptCount val="10"/>
                <c:pt idx="0">
                  <c:v>385.25700000000001</c:v>
                </c:pt>
                <c:pt idx="1">
                  <c:v>214.255</c:v>
                </c:pt>
                <c:pt idx="2">
                  <c:v>147.90799999999999</c:v>
                </c:pt>
                <c:pt idx="3">
                  <c:v>70.953000000000003</c:v>
                </c:pt>
                <c:pt idx="4">
                  <c:v>203.96799999999999</c:v>
                </c:pt>
                <c:pt idx="5">
                  <c:v>104.973</c:v>
                </c:pt>
                <c:pt idx="6">
                  <c:v>299.16699999999997</c:v>
                </c:pt>
                <c:pt idx="7">
                  <c:v>123.57599999999999</c:v>
                </c:pt>
                <c:pt idx="8">
                  <c:v>118.496</c:v>
                </c:pt>
                <c:pt idx="9">
                  <c:v>110.04300000000001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19-46EE-B408-4D7B87429E90}"/>
            </c:ext>
          </c:extLst>
        </c:ser>
        <c:ser>
          <c:idx val="3"/>
          <c:order val="3"/>
          <c:tx>
            <c:strRef>
              <c:f>'9. Employment mfg subsectors'!$E$3</c:f>
              <c:strCache>
                <c:ptCount val="1"/>
                <c:pt idx="0">
                  <c:v>Q1 2017</c:v>
                </c:pt>
              </c:strCache>
            </c:strRef>
          </c:tx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and tobacco</c:v>
                </c:pt>
                <c:pt idx="1">
                  <c:v>Clothing, textiles 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equiptment, and 
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subsectors'!$E$4:$E$13</c:f>
              <c:numCache>
                <c:formatCode>_ * #,##0_ ;_ * \-#,##0_ ;_ * "-"??_ ;_ @_ </c:formatCode>
                <c:ptCount val="10"/>
                <c:pt idx="0">
                  <c:v>385.53500000000003</c:v>
                </c:pt>
                <c:pt idx="1">
                  <c:v>232.506</c:v>
                </c:pt>
                <c:pt idx="2">
                  <c:v>120.33</c:v>
                </c:pt>
                <c:pt idx="3">
                  <c:v>80.614999999999995</c:v>
                </c:pt>
                <c:pt idx="4">
                  <c:v>244.98</c:v>
                </c:pt>
                <c:pt idx="5">
                  <c:v>124.169</c:v>
                </c:pt>
                <c:pt idx="6">
                  <c:v>280.55200000000002</c:v>
                </c:pt>
                <c:pt idx="7">
                  <c:v>134.40899999999999</c:v>
                </c:pt>
                <c:pt idx="8">
                  <c:v>92.754000000000005</c:v>
                </c:pt>
                <c:pt idx="9">
                  <c:v>93.927000000000007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19-46EE-B408-4D7B87429E90}"/>
            </c:ext>
          </c:extLst>
        </c:ser>
        <c:ser>
          <c:idx val="4"/>
          <c:order val="4"/>
          <c:tx>
            <c:strRef>
              <c:f>'9. Employment mfg subsectors'!$F$3</c:f>
              <c:strCache>
                <c:ptCount val="1"/>
                <c:pt idx="0">
                  <c:v>Q4 2017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and tobacco</c:v>
                </c:pt>
                <c:pt idx="1">
                  <c:v>Clothing, textiles 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equiptment, and 
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subsectors'!$F$4:$F$13</c:f>
              <c:numCache>
                <c:formatCode>_ * #,##0_ ;_ * \-#,##0_ ;_ * "-"??_ ;_ @_ </c:formatCode>
                <c:ptCount val="10"/>
                <c:pt idx="0">
                  <c:v>383.98200000000003</c:v>
                </c:pt>
                <c:pt idx="1">
                  <c:v>250.15199999999999</c:v>
                </c:pt>
                <c:pt idx="2">
                  <c:v>127.744</c:v>
                </c:pt>
                <c:pt idx="3">
                  <c:v>63.935000000000002</c:v>
                </c:pt>
                <c:pt idx="4">
                  <c:v>218.923</c:v>
                </c:pt>
                <c:pt idx="5">
                  <c:v>104.623</c:v>
                </c:pt>
                <c:pt idx="6">
                  <c:v>277.14999999999998</c:v>
                </c:pt>
                <c:pt idx="7">
                  <c:v>154.184</c:v>
                </c:pt>
                <c:pt idx="8">
                  <c:v>107.211</c:v>
                </c:pt>
                <c:pt idx="9">
                  <c:v>102.71899999999999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19-46EE-B408-4D7B87429E90}"/>
            </c:ext>
          </c:extLst>
        </c:ser>
        <c:ser>
          <c:idx val="5"/>
          <c:order val="5"/>
          <c:tx>
            <c:strRef>
              <c:f>'9. Employment mfg subsectors'!$G$3</c:f>
              <c:strCache>
                <c:ptCount val="1"/>
                <c:pt idx="0">
                  <c:v>Q1 2018</c:v>
                </c:pt>
              </c:strCache>
            </c:strRef>
          </c:tx>
          <c:invertIfNegative val="0"/>
          <c:cat>
            <c:strRef>
              <c:f>'9. Employment mfg subsectors'!$A$4:$A$13</c:f>
              <c:strCache>
                <c:ptCount val="10"/>
                <c:pt idx="0">
                  <c:v>Food, beverages, and tobacco</c:v>
                </c:pt>
                <c:pt idx="1">
                  <c:v>Clothing, textiles 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equiptment, and 
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'9. Employment mfg subsectors'!$G$4:$G$13</c:f>
              <c:numCache>
                <c:formatCode>_ * #,##0_ ;_ * \-#,##0_ ;_ * "-"??_ ;_ @_ </c:formatCode>
                <c:ptCount val="10"/>
                <c:pt idx="0">
                  <c:v>386.39100000000002</c:v>
                </c:pt>
                <c:pt idx="1">
                  <c:v>264.31400000000002</c:v>
                </c:pt>
                <c:pt idx="2">
                  <c:v>125.31699999999999</c:v>
                </c:pt>
                <c:pt idx="3">
                  <c:v>70.712999999999994</c:v>
                </c:pt>
                <c:pt idx="4">
                  <c:v>233.84299999999999</c:v>
                </c:pt>
                <c:pt idx="5">
                  <c:v>111.476</c:v>
                </c:pt>
                <c:pt idx="6">
                  <c:v>294.40899999999999</c:v>
                </c:pt>
                <c:pt idx="7">
                  <c:v>181.16200000000001</c:v>
                </c:pt>
                <c:pt idx="8">
                  <c:v>97.581000000000003</c:v>
                </c:pt>
                <c:pt idx="9">
                  <c:v>83.808999999999997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A19-46EE-B408-4D7B87429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9"/>
        <c:axId val="175627648"/>
        <c:axId val="169804928"/>
      </c:barChart>
      <c:catAx>
        <c:axId val="1756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69804928"/>
        <c:crosses val="autoZero"/>
        <c:auto val="1"/>
        <c:lblAlgn val="ctr"/>
        <c:lblOffset val="100"/>
        <c:noMultiLvlLbl val="0"/>
      </c:catAx>
      <c:valAx>
        <c:axId val="1698049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/>
                  <a:t>thousands</a:t>
                </a:r>
              </a:p>
            </c:rich>
          </c:tx>
          <c:layout>
            <c:manualLayout>
              <c:xMode val="edge"/>
              <c:yMode val="edge"/>
              <c:x val="1.4479287208632848E-2"/>
              <c:y val="0.24464175676195768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56276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821652" y="1235484"/>
    <xdr:ext cx="9305192" cy="442298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4762500" y="731520"/>
    <xdr:ext cx="6219825" cy="258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303135" y="7037155"/>
    <xdr:ext cx="5035881" cy="608134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573477" y="7037155"/>
    <xdr:ext cx="5202115" cy="6081346"/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7329545" y="337984"/>
    <xdr:ext cx="6868658" cy="608134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248028" y="337984"/>
    <xdr:ext cx="5549348" cy="6081346"/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7330109" y="6771033"/>
    <xdr:ext cx="6833152" cy="6081346"/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4296374" y="6771033"/>
    <xdr:ext cx="5528642" cy="6081346"/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0743531" y="2132195"/>
    <xdr:ext cx="9301574" cy="5153269"/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6606242" y="2973544"/>
    <xdr:ext cx="9301574" cy="4476750"/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894066" y="3299459"/>
    <xdr:ext cx="7585214" cy="3624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3213894" y="7041044"/>
    <xdr:ext cx="9305192" cy="49802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913533" y="1118152"/>
    <xdr:ext cx="9301574" cy="424483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632580" y="4078973"/>
    <xdr:ext cx="11051660" cy="559802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656153" y="1494253"/>
    <xdr:ext cx="9305192" cy="479571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622965" y="3705824"/>
    <xdr:ext cx="9305192" cy="4547374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66875" y="4695825"/>
    <xdr:ext cx="9305192" cy="437988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774940" y="548640"/>
    <xdr:ext cx="9476740" cy="5161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1527971" y="903515"/>
    <xdr:ext cx="10951029" cy="5682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822408" y="3774282"/>
    <xdr:ext cx="9296937" cy="4104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7250206" y="392206"/>
    <xdr:ext cx="9648265" cy="47288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A\Publication\2014-05\SUT\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divhuwog.000\Desktop\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8" zoomScaleNormal="78" workbookViewId="0">
      <pane xSplit="1" ySplit="3" topLeftCell="B4" activePane="bottomRight" state="frozen"/>
      <selection pane="topRight"/>
      <selection pane="bottomLeft"/>
      <selection pane="bottomRight" activeCell="N36" sqref="N36"/>
    </sheetView>
  </sheetViews>
  <sheetFormatPr defaultRowHeight="15" x14ac:dyDescent="0.25"/>
  <cols>
    <col min="1" max="1" width="7.28515625" customWidth="1"/>
    <col min="2" max="2" width="15.140625" style="5" bestFit="1" customWidth="1"/>
    <col min="3" max="3" width="17.7109375" bestFit="1" customWidth="1"/>
    <col min="9" max="9" width="10.28515625" bestFit="1" customWidth="1"/>
  </cols>
  <sheetData>
    <row r="1" spans="1:17" ht="25.9" x14ac:dyDescent="0.5">
      <c r="A1" s="1" t="s">
        <v>0</v>
      </c>
      <c r="B1" s="2"/>
      <c r="C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5.9" x14ac:dyDescent="0.5">
      <c r="A2" s="1"/>
      <c r="B2" s="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30" x14ac:dyDescent="0.5">
      <c r="A3" s="1"/>
      <c r="B3" s="5" t="s">
        <v>1</v>
      </c>
      <c r="C3" s="6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45" x14ac:dyDescent="0.3">
      <c r="A4" s="7">
        <v>1993</v>
      </c>
      <c r="C4" s="8">
        <v>1579284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45" x14ac:dyDescent="0.3">
      <c r="A5" s="7"/>
      <c r="B5" s="9">
        <f t="shared" ref="B5:B68" si="0">C5/C4-1</f>
        <v>6.8277776511380672E-3</v>
      </c>
      <c r="C5" s="8">
        <v>1590067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45" x14ac:dyDescent="0.3">
      <c r="A6" s="7"/>
      <c r="B6" s="9">
        <f t="shared" si="0"/>
        <v>1.2823359015689206E-2</v>
      </c>
      <c r="C6" s="8">
        <v>1610457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4.45" x14ac:dyDescent="0.3">
      <c r="A7" s="7"/>
      <c r="B7" s="9">
        <f t="shared" si="0"/>
        <v>8.5354653989520024E-3</v>
      </c>
      <c r="C7" s="8">
        <v>1624203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4.45" x14ac:dyDescent="0.3">
      <c r="A8" s="7">
        <v>1994</v>
      </c>
      <c r="B8" s="9">
        <f t="shared" si="0"/>
        <v>-4.7161592485667203E-4</v>
      </c>
      <c r="C8" s="8">
        <v>1623437</v>
      </c>
    </row>
    <row r="9" spans="1:17" ht="14.45" x14ac:dyDescent="0.3">
      <c r="A9" s="7"/>
      <c r="B9" s="9">
        <f t="shared" si="0"/>
        <v>9.7565843331155477E-3</v>
      </c>
      <c r="C9" s="8">
        <v>1639276.2</v>
      </c>
    </row>
    <row r="10" spans="1:17" ht="14.45" x14ac:dyDescent="0.3">
      <c r="A10" s="7"/>
      <c r="B10" s="9">
        <f t="shared" si="0"/>
        <v>1.1245145875966589E-2</v>
      </c>
      <c r="C10" s="8">
        <v>1657710.1</v>
      </c>
    </row>
    <row r="11" spans="1:17" ht="14.45" x14ac:dyDescent="0.3">
      <c r="A11" s="7"/>
      <c r="B11" s="9">
        <f t="shared" si="0"/>
        <v>1.8582983840178091E-2</v>
      </c>
      <c r="C11" s="8">
        <v>1688515.3</v>
      </c>
    </row>
    <row r="12" spans="1:17" ht="14.45" x14ac:dyDescent="0.3">
      <c r="A12" s="7">
        <v>1995</v>
      </c>
      <c r="B12" s="9">
        <f t="shared" si="0"/>
        <v>2.4994739461348114E-3</v>
      </c>
      <c r="C12" s="8">
        <v>1692735.7</v>
      </c>
    </row>
    <row r="13" spans="1:17" ht="14.45" x14ac:dyDescent="0.3">
      <c r="A13" s="7"/>
      <c r="B13" s="9">
        <f t="shared" si="0"/>
        <v>2.8748138294714121E-3</v>
      </c>
      <c r="C13" s="8">
        <v>1697602</v>
      </c>
    </row>
    <row r="14" spans="1:17" ht="14.45" x14ac:dyDescent="0.3">
      <c r="A14" s="7"/>
      <c r="B14" s="9">
        <f t="shared" si="0"/>
        <v>6.6346528809462235E-3</v>
      </c>
      <c r="C14" s="8">
        <v>1708865</v>
      </c>
    </row>
    <row r="15" spans="1:17" ht="14.45" x14ac:dyDescent="0.3">
      <c r="A15" s="7"/>
      <c r="B15" s="9">
        <f t="shared" si="0"/>
        <v>3.3636360976436741E-3</v>
      </c>
      <c r="C15" s="8">
        <v>1714613</v>
      </c>
    </row>
    <row r="16" spans="1:17" ht="14.45" x14ac:dyDescent="0.3">
      <c r="A16" s="7">
        <v>1996</v>
      </c>
      <c r="B16" s="9">
        <f t="shared" si="0"/>
        <v>1.852499660273188E-2</v>
      </c>
      <c r="C16" s="8">
        <v>1746376.2</v>
      </c>
    </row>
    <row r="17" spans="1:3" ht="14.45" x14ac:dyDescent="0.3">
      <c r="A17" s="7"/>
      <c r="B17" s="9">
        <f t="shared" si="0"/>
        <v>1.1913584255213827E-2</v>
      </c>
      <c r="C17" s="8">
        <v>1767181.8</v>
      </c>
    </row>
    <row r="18" spans="1:3" ht="14.45" x14ac:dyDescent="0.3">
      <c r="A18" s="7"/>
      <c r="B18" s="9">
        <f t="shared" si="0"/>
        <v>1.1914846565305171E-2</v>
      </c>
      <c r="C18" s="8">
        <v>1788237.5</v>
      </c>
    </row>
    <row r="19" spans="1:3" ht="14.45" x14ac:dyDescent="0.3">
      <c r="A19" s="7"/>
      <c r="B19" s="9">
        <f t="shared" si="0"/>
        <v>9.3816956640266902E-3</v>
      </c>
      <c r="C19" s="8">
        <v>1805014.2</v>
      </c>
    </row>
    <row r="20" spans="1:3" ht="14.45" x14ac:dyDescent="0.3">
      <c r="A20" s="7">
        <v>1997</v>
      </c>
      <c r="B20" s="9">
        <f t="shared" si="0"/>
        <v>4.6421795462883164E-3</v>
      </c>
      <c r="C20" s="8">
        <v>1813393.4</v>
      </c>
    </row>
    <row r="21" spans="1:3" ht="14.45" x14ac:dyDescent="0.3">
      <c r="A21" s="7"/>
      <c r="B21" s="9">
        <f t="shared" si="0"/>
        <v>6.2740936412364334E-3</v>
      </c>
      <c r="C21" s="8">
        <v>1824770.8</v>
      </c>
    </row>
    <row r="22" spans="1:3" ht="14.45" x14ac:dyDescent="0.3">
      <c r="A22" s="7"/>
      <c r="B22" s="9">
        <f t="shared" si="0"/>
        <v>9.9426185469431161E-4</v>
      </c>
      <c r="C22" s="8">
        <v>1826585.1</v>
      </c>
    </row>
    <row r="23" spans="1:3" ht="14.45" x14ac:dyDescent="0.3">
      <c r="A23" s="7"/>
      <c r="B23" s="9">
        <f t="shared" si="0"/>
        <v>1.3812660576273394E-4</v>
      </c>
      <c r="C23" s="8">
        <v>1826837.4</v>
      </c>
    </row>
    <row r="24" spans="1:3" ht="14.45" x14ac:dyDescent="0.3">
      <c r="A24" s="7">
        <v>1998</v>
      </c>
      <c r="B24" s="9">
        <f t="shared" si="0"/>
        <v>2.6270537268398009E-3</v>
      </c>
      <c r="C24" s="8">
        <v>1831636.6</v>
      </c>
    </row>
    <row r="25" spans="1:3" ht="14.45" x14ac:dyDescent="0.3">
      <c r="A25" s="7"/>
      <c r="B25" s="9">
        <f t="shared" si="0"/>
        <v>1.414254334074716E-3</v>
      </c>
      <c r="C25" s="8">
        <v>1834227</v>
      </c>
    </row>
    <row r="26" spans="1:3" ht="14.45" x14ac:dyDescent="0.3">
      <c r="A26" s="7"/>
      <c r="B26" s="9">
        <f t="shared" si="0"/>
        <v>-2.1903504855179667E-3</v>
      </c>
      <c r="C26" s="8">
        <v>1830209.4</v>
      </c>
    </row>
    <row r="27" spans="1:3" ht="14.45" x14ac:dyDescent="0.3">
      <c r="A27" s="7"/>
      <c r="B27" s="9">
        <f t="shared" si="0"/>
        <v>9.6284064544760462E-4</v>
      </c>
      <c r="C27" s="8">
        <v>1831971.6</v>
      </c>
    </row>
    <row r="28" spans="1:3" ht="14.45" x14ac:dyDescent="0.3">
      <c r="A28" s="7">
        <v>1999</v>
      </c>
      <c r="B28" s="9">
        <f t="shared" si="0"/>
        <v>9.6107385070816065E-3</v>
      </c>
      <c r="C28" s="8">
        <v>1849578.2</v>
      </c>
    </row>
    <row r="29" spans="1:3" ht="14.45" x14ac:dyDescent="0.3">
      <c r="A29" s="7"/>
      <c r="B29" s="9">
        <f t="shared" si="0"/>
        <v>7.9588957093028601E-3</v>
      </c>
      <c r="C29" s="8">
        <v>1864298.8</v>
      </c>
    </row>
    <row r="30" spans="1:3" ht="14.45" x14ac:dyDescent="0.3">
      <c r="A30" s="7"/>
      <c r="B30" s="9">
        <f t="shared" si="0"/>
        <v>1.0918957840878374E-2</v>
      </c>
      <c r="C30" s="8">
        <v>1884655</v>
      </c>
    </row>
    <row r="31" spans="1:3" ht="14.45" x14ac:dyDescent="0.3">
      <c r="A31" s="7"/>
      <c r="B31" s="9">
        <f t="shared" si="0"/>
        <v>1.0999838166667164E-2</v>
      </c>
      <c r="C31" s="8">
        <v>1905385.9</v>
      </c>
    </row>
    <row r="32" spans="1:3" ht="14.45" x14ac:dyDescent="0.3">
      <c r="A32" s="7">
        <v>2000</v>
      </c>
      <c r="B32" s="9">
        <f t="shared" si="0"/>
        <v>1.1688393411539488E-2</v>
      </c>
      <c r="C32" s="8">
        <v>1927656.8</v>
      </c>
    </row>
    <row r="33" spans="1:23" ht="14.45" x14ac:dyDescent="0.3">
      <c r="A33" s="7"/>
      <c r="B33" s="9">
        <f t="shared" si="0"/>
        <v>9.1998741684722329E-3</v>
      </c>
      <c r="C33" s="8">
        <v>1945391</v>
      </c>
    </row>
    <row r="34" spans="1:23" ht="14.45" x14ac:dyDescent="0.3">
      <c r="A34" s="7"/>
      <c r="B34" s="9">
        <f t="shared" si="0"/>
        <v>9.9039730316425878E-3</v>
      </c>
      <c r="C34" s="8">
        <v>1964658.1</v>
      </c>
    </row>
    <row r="35" spans="1:23" ht="14.45" x14ac:dyDescent="0.3">
      <c r="A35" s="7"/>
      <c r="B35" s="9">
        <f t="shared" si="0"/>
        <v>8.5095722253147876E-3</v>
      </c>
      <c r="C35" s="8">
        <v>1981376.5</v>
      </c>
    </row>
    <row r="36" spans="1:23" ht="14.45" x14ac:dyDescent="0.3">
      <c r="A36" s="7">
        <v>2001</v>
      </c>
      <c r="B36" s="9">
        <f t="shared" si="0"/>
        <v>6.1451218382775341E-3</v>
      </c>
      <c r="C36" s="8">
        <v>1993552.3</v>
      </c>
    </row>
    <row r="37" spans="1:23" s="13" customFormat="1" x14ac:dyDescent="0.25">
      <c r="A37" s="10"/>
      <c r="B37" s="11">
        <f t="shared" si="0"/>
        <v>4.9970096094293925E-3</v>
      </c>
      <c r="C37" s="12">
        <v>2003514.1</v>
      </c>
      <c r="D37"/>
      <c r="T37"/>
      <c r="U37"/>
      <c r="V37"/>
      <c r="W37"/>
    </row>
    <row r="38" spans="1:23" x14ac:dyDescent="0.25">
      <c r="A38" s="7"/>
      <c r="B38" s="9">
        <f t="shared" si="0"/>
        <v>2.6574806735824019E-3</v>
      </c>
      <c r="C38" s="8">
        <v>2008838.4</v>
      </c>
      <c r="E38" s="15"/>
      <c r="F38" s="15"/>
      <c r="G38" s="15"/>
      <c r="H38" s="15"/>
      <c r="J38" s="14"/>
      <c r="K38" s="14"/>
      <c r="L38" s="14"/>
      <c r="M38" s="14"/>
    </row>
    <row r="39" spans="1:23" x14ac:dyDescent="0.25">
      <c r="A39" s="7"/>
      <c r="B39" s="9">
        <f t="shared" si="0"/>
        <v>7.6932022008342482E-3</v>
      </c>
      <c r="C39" s="8">
        <v>2024292.8</v>
      </c>
      <c r="E39" s="15"/>
      <c r="F39" s="15"/>
      <c r="G39" s="15"/>
      <c r="H39" s="15"/>
      <c r="J39" s="14"/>
      <c r="K39" s="14"/>
      <c r="L39" s="14"/>
      <c r="M39" s="14"/>
    </row>
    <row r="40" spans="1:23" x14ac:dyDescent="0.25">
      <c r="A40" s="7">
        <v>2002</v>
      </c>
      <c r="B40" s="9">
        <f t="shared" si="0"/>
        <v>1.0859990214854287E-2</v>
      </c>
      <c r="C40" s="8">
        <v>2046276.6</v>
      </c>
      <c r="E40" s="15"/>
      <c r="F40" s="15"/>
      <c r="G40" s="15"/>
      <c r="H40" s="15"/>
      <c r="J40" s="14"/>
      <c r="K40" s="14"/>
      <c r="L40" s="14"/>
      <c r="M40" s="14"/>
    </row>
    <row r="41" spans="1:23" x14ac:dyDescent="0.25">
      <c r="A41" s="7"/>
      <c r="B41" s="9">
        <f t="shared" si="0"/>
        <v>1.2688607200023627E-2</v>
      </c>
      <c r="C41" s="8">
        <v>2072241</v>
      </c>
      <c r="E41" s="15"/>
      <c r="F41" s="15"/>
      <c r="G41" s="15"/>
      <c r="H41" s="15"/>
      <c r="J41" s="14"/>
      <c r="K41" s="14"/>
      <c r="L41" s="14"/>
      <c r="M41" s="14"/>
    </row>
    <row r="42" spans="1:23" x14ac:dyDescent="0.25">
      <c r="A42" s="7"/>
      <c r="B42" s="9">
        <f t="shared" si="0"/>
        <v>1.1318278134637705E-2</v>
      </c>
      <c r="C42" s="8">
        <v>2095695.2</v>
      </c>
      <c r="E42" s="15"/>
      <c r="F42" s="15"/>
      <c r="G42" s="15"/>
      <c r="H42" s="15"/>
      <c r="J42" s="14"/>
      <c r="K42" s="14"/>
      <c r="L42" s="14"/>
      <c r="M42" s="14"/>
    </row>
    <row r="43" spans="1:23" x14ac:dyDescent="0.25">
      <c r="A43" s="7"/>
      <c r="B43" s="9">
        <f t="shared" si="0"/>
        <v>8.3199121704340406E-3</v>
      </c>
      <c r="C43" s="8">
        <v>2113131.2000000002</v>
      </c>
      <c r="E43" s="15"/>
      <c r="F43" s="15"/>
      <c r="G43" s="15"/>
      <c r="H43" s="15"/>
      <c r="J43" s="14"/>
      <c r="K43" s="14"/>
      <c r="L43" s="14"/>
      <c r="M43" s="14"/>
    </row>
    <row r="44" spans="1:23" x14ac:dyDescent="0.25">
      <c r="A44" s="7">
        <v>2003</v>
      </c>
      <c r="B44" s="9">
        <f t="shared" si="0"/>
        <v>6.3476891543696734E-3</v>
      </c>
      <c r="C44" s="8">
        <v>2126544.7000000002</v>
      </c>
      <c r="E44" s="15"/>
      <c r="F44" s="15"/>
      <c r="G44" s="15"/>
      <c r="H44" s="15"/>
      <c r="J44" s="14"/>
      <c r="K44" s="14"/>
      <c r="L44" s="14"/>
      <c r="M44" s="14"/>
    </row>
    <row r="45" spans="1:23" x14ac:dyDescent="0.25">
      <c r="A45" s="7"/>
      <c r="B45" s="9">
        <f t="shared" si="0"/>
        <v>4.8837440379221331E-3</v>
      </c>
      <c r="C45" s="8">
        <v>2136930.2000000002</v>
      </c>
      <c r="E45" s="15"/>
      <c r="F45" s="15"/>
      <c r="G45" s="15"/>
      <c r="H45" s="15"/>
      <c r="J45" s="14"/>
      <c r="K45" s="14"/>
      <c r="L45" s="14"/>
      <c r="M45" s="14"/>
    </row>
    <row r="46" spans="1:23" x14ac:dyDescent="0.25">
      <c r="A46" s="7"/>
      <c r="B46" s="9">
        <f t="shared" si="0"/>
        <v>5.4268969571396042E-3</v>
      </c>
      <c r="C46" s="8">
        <v>2148527.1</v>
      </c>
      <c r="E46" s="15"/>
      <c r="F46" s="15"/>
      <c r="G46" s="15"/>
      <c r="H46" s="15"/>
      <c r="J46" s="14"/>
      <c r="K46" s="14"/>
      <c r="L46" s="14"/>
      <c r="M46" s="14"/>
    </row>
    <row r="47" spans="1:23" x14ac:dyDescent="0.25">
      <c r="A47" s="7"/>
      <c r="B47" s="9">
        <f t="shared" si="0"/>
        <v>5.7693477545617267E-3</v>
      </c>
      <c r="C47" s="8">
        <v>2160922.7000000002</v>
      </c>
      <c r="E47" s="15"/>
      <c r="F47" s="15"/>
      <c r="G47" s="15"/>
      <c r="H47" s="15"/>
      <c r="J47" s="14"/>
      <c r="K47" s="14"/>
      <c r="L47" s="14"/>
      <c r="M47" s="14"/>
    </row>
    <row r="48" spans="1:23" x14ac:dyDescent="0.25">
      <c r="A48" s="7">
        <v>2004</v>
      </c>
      <c r="B48" s="9">
        <f t="shared" si="0"/>
        <v>1.5137792758620927E-2</v>
      </c>
      <c r="C48" s="8">
        <v>2193634.2999999998</v>
      </c>
      <c r="E48" s="15"/>
      <c r="F48" s="15"/>
      <c r="G48" s="15"/>
      <c r="H48" s="15"/>
      <c r="J48" s="14"/>
      <c r="K48" s="14"/>
      <c r="L48" s="14"/>
      <c r="M48" s="14"/>
    </row>
    <row r="49" spans="1:13" x14ac:dyDescent="0.25">
      <c r="A49" s="7"/>
      <c r="B49" s="9">
        <f t="shared" si="0"/>
        <v>1.3974480614202811E-2</v>
      </c>
      <c r="C49" s="8">
        <v>2224289.2000000002</v>
      </c>
      <c r="E49" s="15"/>
      <c r="F49" s="15"/>
      <c r="G49" s="15"/>
      <c r="H49" s="15"/>
      <c r="J49" s="14"/>
      <c r="K49" s="14"/>
      <c r="L49" s="14"/>
      <c r="M49" s="14"/>
    </row>
    <row r="50" spans="1:13" x14ac:dyDescent="0.25">
      <c r="A50" s="7"/>
      <c r="B50" s="9">
        <f t="shared" si="0"/>
        <v>1.6351156135631983E-2</v>
      </c>
      <c r="C50" s="8">
        <v>2260658.9</v>
      </c>
    </row>
    <row r="51" spans="1:13" x14ac:dyDescent="0.25">
      <c r="A51" s="7"/>
      <c r="B51" s="9">
        <f t="shared" si="0"/>
        <v>1.0679320086723454E-2</v>
      </c>
      <c r="C51" s="8">
        <v>2284801.2000000002</v>
      </c>
    </row>
    <row r="52" spans="1:13" x14ac:dyDescent="0.25">
      <c r="A52" s="7">
        <v>2005</v>
      </c>
      <c r="B52" s="9">
        <f t="shared" si="0"/>
        <v>1.0166048582257448E-2</v>
      </c>
      <c r="C52" s="8">
        <v>2308028.6</v>
      </c>
    </row>
    <row r="53" spans="1:13" x14ac:dyDescent="0.25">
      <c r="A53" s="7"/>
      <c r="B53" s="9">
        <f t="shared" si="0"/>
        <v>1.7945531524176106E-2</v>
      </c>
      <c r="C53" s="8">
        <v>2349447.4</v>
      </c>
    </row>
    <row r="54" spans="1:13" x14ac:dyDescent="0.25">
      <c r="A54" s="7"/>
      <c r="B54" s="9">
        <f t="shared" si="0"/>
        <v>1.3636227821061331E-2</v>
      </c>
      <c r="C54" s="8">
        <v>2381485</v>
      </c>
    </row>
    <row r="55" spans="1:13" x14ac:dyDescent="0.25">
      <c r="A55" s="7"/>
      <c r="B55" s="9">
        <f t="shared" si="0"/>
        <v>6.6935546518245292E-3</v>
      </c>
      <c r="C55" s="8">
        <v>2397425.6</v>
      </c>
    </row>
    <row r="56" spans="1:13" x14ac:dyDescent="0.25">
      <c r="A56" s="7">
        <v>2006</v>
      </c>
      <c r="B56" s="9">
        <f t="shared" si="0"/>
        <v>1.7571723602183953E-2</v>
      </c>
      <c r="C56" s="8">
        <v>2439552.5</v>
      </c>
    </row>
    <row r="57" spans="1:13" x14ac:dyDescent="0.25">
      <c r="A57" s="7"/>
      <c r="B57" s="9">
        <f t="shared" si="0"/>
        <v>1.4202440816502238E-2</v>
      </c>
      <c r="C57" s="8">
        <v>2474200.1</v>
      </c>
    </row>
    <row r="58" spans="1:13" x14ac:dyDescent="0.25">
      <c r="A58" s="7"/>
      <c r="B58" s="9">
        <f t="shared" si="0"/>
        <v>1.3811494066304553E-2</v>
      </c>
      <c r="C58" s="8">
        <v>2508372.5</v>
      </c>
    </row>
    <row r="59" spans="1:13" x14ac:dyDescent="0.25">
      <c r="A59" s="7"/>
      <c r="B59" s="9">
        <f t="shared" si="0"/>
        <v>1.3828169460476936E-2</v>
      </c>
      <c r="C59" s="8">
        <v>2543058.7000000002</v>
      </c>
    </row>
    <row r="60" spans="1:13" x14ac:dyDescent="0.25">
      <c r="A60" s="7">
        <v>2007</v>
      </c>
      <c r="B60" s="9">
        <f t="shared" si="0"/>
        <v>1.6236668072191929E-2</v>
      </c>
      <c r="C60" s="8">
        <v>2584349.5</v>
      </c>
    </row>
    <row r="61" spans="1:13" x14ac:dyDescent="0.25">
      <c r="A61" s="7"/>
      <c r="B61" s="9">
        <f t="shared" si="0"/>
        <v>8.1955633322816634E-3</v>
      </c>
      <c r="C61" s="8">
        <v>2605529.7000000002</v>
      </c>
    </row>
    <row r="62" spans="1:13" x14ac:dyDescent="0.25">
      <c r="A62" s="7"/>
      <c r="B62" s="9">
        <f t="shared" si="0"/>
        <v>1.1719344438867685E-2</v>
      </c>
      <c r="C62" s="8">
        <v>2636064.7999999998</v>
      </c>
    </row>
    <row r="63" spans="1:13" x14ac:dyDescent="0.25">
      <c r="A63" s="7"/>
      <c r="B63" s="9">
        <f t="shared" si="0"/>
        <v>1.4170782144657501E-2</v>
      </c>
      <c r="C63" s="8">
        <v>2673419.9</v>
      </c>
    </row>
    <row r="64" spans="1:13" x14ac:dyDescent="0.25">
      <c r="A64" s="7">
        <v>2008</v>
      </c>
      <c r="B64" s="9">
        <f t="shared" si="0"/>
        <v>4.200088433545357E-3</v>
      </c>
      <c r="C64" s="8">
        <v>2684648.5</v>
      </c>
    </row>
    <row r="65" spans="1:3" x14ac:dyDescent="0.25">
      <c r="A65" s="7"/>
      <c r="B65" s="9">
        <f t="shared" si="0"/>
        <v>1.2208898110870114E-2</v>
      </c>
      <c r="C65" s="8">
        <v>2717425.1</v>
      </c>
    </row>
    <row r="66" spans="1:3" x14ac:dyDescent="0.25">
      <c r="A66" s="7"/>
      <c r="B66" s="9">
        <f t="shared" si="0"/>
        <v>2.3893574840387899E-3</v>
      </c>
      <c r="C66" s="8">
        <v>2723918</v>
      </c>
    </row>
    <row r="67" spans="1:3" x14ac:dyDescent="0.25">
      <c r="A67" s="7"/>
      <c r="B67" s="9">
        <f t="shared" si="0"/>
        <v>-5.692462107890095E-3</v>
      </c>
      <c r="C67" s="8">
        <v>2708412.2</v>
      </c>
    </row>
    <row r="68" spans="1:3" x14ac:dyDescent="0.25">
      <c r="A68" s="7">
        <v>2009</v>
      </c>
      <c r="B68" s="9">
        <f t="shared" si="0"/>
        <v>-1.5555387027129886E-2</v>
      </c>
      <c r="C68" s="8">
        <v>2666281.7999999998</v>
      </c>
    </row>
    <row r="69" spans="1:3" x14ac:dyDescent="0.25">
      <c r="A69" s="7"/>
      <c r="B69" s="9">
        <f t="shared" ref="B69:B83" si="1">C69/C68-1</f>
        <v>-3.4321203407682299E-3</v>
      </c>
      <c r="C69" s="8">
        <v>2657130.7999999998</v>
      </c>
    </row>
    <row r="70" spans="1:3" x14ac:dyDescent="0.25">
      <c r="A70" s="7"/>
      <c r="B70" s="9">
        <f t="shared" si="1"/>
        <v>2.3190804156123512E-3</v>
      </c>
      <c r="C70" s="8">
        <v>2663292.9</v>
      </c>
    </row>
    <row r="71" spans="1:3" x14ac:dyDescent="0.25">
      <c r="A71" s="7"/>
      <c r="B71" s="9">
        <f t="shared" si="1"/>
        <v>6.6697508186199794E-3</v>
      </c>
      <c r="C71" s="8">
        <v>2681056.4</v>
      </c>
    </row>
    <row r="72" spans="1:3" x14ac:dyDescent="0.25">
      <c r="A72" s="7">
        <v>2010</v>
      </c>
      <c r="B72" s="9">
        <f t="shared" si="1"/>
        <v>1.1382975755377611E-2</v>
      </c>
      <c r="C72" s="8">
        <v>2711574.8</v>
      </c>
    </row>
    <row r="73" spans="1:3" x14ac:dyDescent="0.25">
      <c r="A73" s="7"/>
      <c r="B73" s="9">
        <f t="shared" si="1"/>
        <v>6.8224192082033674E-3</v>
      </c>
      <c r="C73" s="8">
        <v>2730074.3</v>
      </c>
    </row>
    <row r="74" spans="1:3" x14ac:dyDescent="0.25">
      <c r="A74" s="7"/>
      <c r="B74" s="9">
        <f t="shared" si="1"/>
        <v>1.1117499622629312E-2</v>
      </c>
      <c r="C74" s="8">
        <v>2760425.9</v>
      </c>
    </row>
    <row r="75" spans="1:3" x14ac:dyDescent="0.25">
      <c r="A75" s="7"/>
      <c r="B75" s="9">
        <f t="shared" si="1"/>
        <v>1.0697950631458619E-2</v>
      </c>
      <c r="C75" s="8">
        <v>2789956.8</v>
      </c>
    </row>
    <row r="76" spans="1:3" x14ac:dyDescent="0.25">
      <c r="A76" s="7">
        <v>2011</v>
      </c>
      <c r="B76" s="9">
        <f t="shared" si="1"/>
        <v>9.504555769465739E-3</v>
      </c>
      <c r="C76" s="8">
        <v>2816474.1</v>
      </c>
    </row>
    <row r="77" spans="1:3" x14ac:dyDescent="0.25">
      <c r="A77" s="7"/>
      <c r="B77" s="9">
        <f t="shared" si="1"/>
        <v>5.7495291719529273E-3</v>
      </c>
      <c r="C77" s="8">
        <v>2832667.5</v>
      </c>
    </row>
    <row r="78" spans="1:3" x14ac:dyDescent="0.25">
      <c r="A78" s="7"/>
      <c r="B78" s="9">
        <f t="shared" si="1"/>
        <v>2.9824538178235827E-3</v>
      </c>
      <c r="C78" s="8">
        <v>2841115.8</v>
      </c>
    </row>
    <row r="79" spans="1:3" x14ac:dyDescent="0.25">
      <c r="A79" s="7"/>
      <c r="B79" s="9">
        <f t="shared" si="1"/>
        <v>7.6220758055691729E-3</v>
      </c>
      <c r="C79" s="8">
        <v>2862771</v>
      </c>
    </row>
    <row r="80" spans="1:3" x14ac:dyDescent="0.25">
      <c r="A80" s="7">
        <v>2012</v>
      </c>
      <c r="B80" s="9">
        <f t="shared" si="1"/>
        <v>4.0008439375696092E-3</v>
      </c>
      <c r="C80" s="8">
        <v>2874224.5</v>
      </c>
    </row>
    <row r="81" spans="1:9" x14ac:dyDescent="0.25">
      <c r="A81" s="7"/>
      <c r="B81" s="9">
        <f t="shared" si="1"/>
        <v>8.9770301519591644E-3</v>
      </c>
      <c r="C81" s="8">
        <v>2900026.5</v>
      </c>
    </row>
    <row r="82" spans="1:9" x14ac:dyDescent="0.25">
      <c r="A82" s="7"/>
      <c r="B82" s="9">
        <f t="shared" si="1"/>
        <v>2.9905243969323703E-3</v>
      </c>
      <c r="C82" s="8">
        <v>2908699.1</v>
      </c>
    </row>
    <row r="83" spans="1:9" x14ac:dyDescent="0.25">
      <c r="A83" s="7"/>
      <c r="B83" s="9">
        <f t="shared" si="1"/>
        <v>4.3531488011254726E-3</v>
      </c>
      <c r="C83" s="8">
        <v>2921361.1</v>
      </c>
    </row>
    <row r="84" spans="1:9" x14ac:dyDescent="0.25">
      <c r="A84" s="7">
        <v>2013</v>
      </c>
      <c r="B84" s="9">
        <f t="shared" ref="B84:B104" si="2">C84/C83-1</f>
        <v>4.1413695580170273E-3</v>
      </c>
      <c r="C84" s="8">
        <v>2933459.535927515</v>
      </c>
    </row>
    <row r="85" spans="1:9" x14ac:dyDescent="0.25">
      <c r="A85" s="7"/>
      <c r="B85" s="9">
        <f t="shared" si="2"/>
        <v>1.0600076734053276E-2</v>
      </c>
      <c r="C85" s="8">
        <v>2964554.4321045871</v>
      </c>
    </row>
    <row r="86" spans="1:9" x14ac:dyDescent="0.25">
      <c r="A86" s="7"/>
      <c r="B86" s="9">
        <f t="shared" si="2"/>
        <v>4.5909751263382148E-3</v>
      </c>
      <c r="C86" s="8">
        <v>2978164.6277630548</v>
      </c>
    </row>
    <row r="87" spans="1:9" x14ac:dyDescent="0.25">
      <c r="A87" s="7"/>
      <c r="B87" s="9">
        <f t="shared" si="2"/>
        <v>1.2879818011360955E-2</v>
      </c>
      <c r="C87" s="8">
        <v>3016522.8461765158</v>
      </c>
    </row>
    <row r="88" spans="1:9" x14ac:dyDescent="0.25">
      <c r="A88" s="7">
        <v>2014</v>
      </c>
      <c r="B88" s="9">
        <f t="shared" si="2"/>
        <v>-3.9009293603420314E-3</v>
      </c>
      <c r="C88" s="8">
        <v>3004755.6036397233</v>
      </c>
    </row>
    <row r="89" spans="1:9" x14ac:dyDescent="0.25">
      <c r="A89" s="7"/>
      <c r="B89" s="9">
        <f t="shared" si="2"/>
        <v>2.4420422558701915E-3</v>
      </c>
      <c r="C89" s="8">
        <v>3012093.3437923742</v>
      </c>
    </row>
    <row r="90" spans="1:9" x14ac:dyDescent="0.25">
      <c r="A90" s="7"/>
      <c r="B90" s="9">
        <f t="shared" si="2"/>
        <v>6.3747393735047453E-3</v>
      </c>
      <c r="C90" s="8">
        <v>3031294.6538277194</v>
      </c>
    </row>
    <row r="91" spans="1:9" x14ac:dyDescent="0.25">
      <c r="A91" s="7"/>
      <c r="B91" s="9">
        <f t="shared" si="2"/>
        <v>1.0860248839266617E-2</v>
      </c>
      <c r="C91" s="8">
        <v>3064215.268073427</v>
      </c>
    </row>
    <row r="92" spans="1:9" x14ac:dyDescent="0.25">
      <c r="A92" s="7">
        <v>2015</v>
      </c>
      <c r="B92" s="9">
        <f t="shared" si="2"/>
        <v>4.3087146914044805E-3</v>
      </c>
      <c r="C92" s="8">
        <v>3077418.0974166011</v>
      </c>
    </row>
    <row r="93" spans="1:9" x14ac:dyDescent="0.25">
      <c r="A93" s="7"/>
      <c r="B93" s="9">
        <f t="shared" si="2"/>
        <v>-5.2217402136894853E-3</v>
      </c>
      <c r="C93" s="8">
        <v>3061348.6195829851</v>
      </c>
    </row>
    <row r="94" spans="1:9" x14ac:dyDescent="0.25">
      <c r="A94" s="7"/>
      <c r="B94" s="9">
        <f t="shared" si="2"/>
        <v>5.5541494390909385E-4</v>
      </c>
      <c r="C94" s="8">
        <v>3063048.9383548172</v>
      </c>
    </row>
    <row r="95" spans="1:9" x14ac:dyDescent="0.25">
      <c r="A95" s="7"/>
      <c r="B95" s="9">
        <f t="shared" si="2"/>
        <v>8.0881721860537326E-4</v>
      </c>
      <c r="C95" s="8">
        <v>3065526.3850775892</v>
      </c>
      <c r="I95" s="55"/>
    </row>
    <row r="96" spans="1:9" x14ac:dyDescent="0.25">
      <c r="A96" s="7">
        <v>2016</v>
      </c>
      <c r="B96" s="9">
        <f t="shared" si="2"/>
        <v>-2.0319924777382203E-3</v>
      </c>
      <c r="C96" s="8">
        <v>3059297.2585228034</v>
      </c>
    </row>
    <row r="97" spans="1:17" x14ac:dyDescent="0.25">
      <c r="A97" s="7"/>
      <c r="B97" s="9">
        <f t="shared" si="2"/>
        <v>8.8730878347662578E-3</v>
      </c>
      <c r="C97" s="8">
        <v>3086442.6718103359</v>
      </c>
    </row>
    <row r="98" spans="1:17" x14ac:dyDescent="0.25">
      <c r="A98" s="7"/>
      <c r="B98" s="9">
        <f t="shared" si="2"/>
        <v>2.4416900848354128E-3</v>
      </c>
      <c r="C98" s="8">
        <v>3093978.8082795083</v>
      </c>
    </row>
    <row r="99" spans="1:17" x14ac:dyDescent="0.25">
      <c r="A99" s="7"/>
      <c r="B99" s="9">
        <f t="shared" si="2"/>
        <v>9.6875529196704946E-4</v>
      </c>
      <c r="C99" s="8">
        <v>3096976.1166232629</v>
      </c>
    </row>
    <row r="100" spans="1:17" x14ac:dyDescent="0.25">
      <c r="A100" s="7">
        <v>2017</v>
      </c>
      <c r="B100" s="9">
        <f t="shared" si="2"/>
        <v>-1.1534496312946008E-3</v>
      </c>
      <c r="C100" s="8">
        <v>3093403.9106634157</v>
      </c>
    </row>
    <row r="101" spans="1:17" x14ac:dyDescent="0.25">
      <c r="A101" s="7"/>
      <c r="B101" s="9">
        <f t="shared" si="2"/>
        <v>7.2162580559589351E-3</v>
      </c>
      <c r="C101" s="8">
        <v>3115726.7115540751</v>
      </c>
    </row>
    <row r="102" spans="1:17" x14ac:dyDescent="0.25">
      <c r="A102" s="7"/>
      <c r="B102" s="9">
        <f t="shared" si="2"/>
        <v>5.6036262500311906E-3</v>
      </c>
      <c r="C102" s="8">
        <v>3133186.0795428632</v>
      </c>
    </row>
    <row r="103" spans="1:17" x14ac:dyDescent="0.25">
      <c r="A103" s="7"/>
      <c r="B103" s="9">
        <f t="shared" si="2"/>
        <v>7.6742862391201427E-3</v>
      </c>
      <c r="C103" s="8">
        <v>3157231.0463577015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>
        <v>2018</v>
      </c>
      <c r="B104" s="9">
        <f t="shared" si="2"/>
        <v>-5.4925557109025691E-3</v>
      </c>
      <c r="C104" s="8">
        <v>3139889.7789433906</v>
      </c>
    </row>
    <row r="105" spans="1:17" s="53" customFormat="1" x14ac:dyDescent="0.25">
      <c r="B105" s="5"/>
    </row>
    <row r="106" spans="1:17" x14ac:dyDescent="0.25">
      <c r="A106" t="s">
        <v>46</v>
      </c>
    </row>
  </sheetData>
  <pageMargins left="0.7" right="0.7" top="0.75" bottom="0.75" header="0.3" footer="0.3"/>
  <pageSetup paperSize="9" scale="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pane xSplit="1" ySplit="3" topLeftCell="B4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9.140625" defaultRowHeight="15" x14ac:dyDescent="0.25"/>
  <cols>
    <col min="1" max="1" width="9.140625" style="53"/>
    <col min="2" max="2" width="10.85546875" style="8" bestFit="1" customWidth="1"/>
    <col min="3" max="4" width="10.85546875" style="8" customWidth="1"/>
    <col min="5" max="16384" width="9.140625" style="53"/>
  </cols>
  <sheetData>
    <row r="1" spans="1:7" ht="26.25" x14ac:dyDescent="0.4">
      <c r="A1" s="1" t="s">
        <v>170</v>
      </c>
    </row>
    <row r="2" spans="1:7" ht="14.45" x14ac:dyDescent="0.3">
      <c r="F2" s="18"/>
      <c r="G2" s="8"/>
    </row>
    <row r="3" spans="1:7" x14ac:dyDescent="0.25">
      <c r="B3" s="8" t="s">
        <v>169</v>
      </c>
      <c r="F3" s="18"/>
      <c r="G3" s="73"/>
    </row>
    <row r="4" spans="1:7" ht="14.45" x14ac:dyDescent="0.3">
      <c r="A4" s="53">
        <v>2010</v>
      </c>
      <c r="B4" s="8">
        <v>491000</v>
      </c>
      <c r="F4" s="18"/>
      <c r="G4" s="8"/>
    </row>
    <row r="5" spans="1:7" ht="14.45" x14ac:dyDescent="0.3">
      <c r="B5" s="8">
        <v>497000</v>
      </c>
      <c r="C5" s="8">
        <f t="shared" ref="C5:C35" si="0">B5-B4</f>
        <v>6000</v>
      </c>
      <c r="D5" s="16">
        <f t="shared" ref="D5:D35" si="1">C5/B4</f>
        <v>1.2219959266802444E-2</v>
      </c>
      <c r="F5" s="18"/>
      <c r="G5" s="8"/>
    </row>
    <row r="6" spans="1:7" ht="14.45" x14ac:dyDescent="0.3">
      <c r="B6" s="8">
        <v>505000</v>
      </c>
      <c r="C6" s="8">
        <f t="shared" si="0"/>
        <v>8000</v>
      </c>
      <c r="D6" s="16">
        <f t="shared" si="1"/>
        <v>1.6096579476861168E-2</v>
      </c>
      <c r="F6" s="18"/>
      <c r="G6" s="8"/>
    </row>
    <row r="7" spans="1:7" ht="14.45" x14ac:dyDescent="0.3">
      <c r="B7" s="8">
        <v>504000</v>
      </c>
      <c r="C7" s="8">
        <f t="shared" si="0"/>
        <v>-1000</v>
      </c>
      <c r="D7" s="16">
        <f t="shared" si="1"/>
        <v>-1.9801980198019802E-3</v>
      </c>
      <c r="F7" s="18"/>
      <c r="G7" s="8"/>
    </row>
    <row r="8" spans="1:7" ht="14.45" x14ac:dyDescent="0.3">
      <c r="A8" s="53">
        <v>2011</v>
      </c>
      <c r="B8" s="8">
        <v>511000</v>
      </c>
      <c r="C8" s="8">
        <f t="shared" si="0"/>
        <v>7000</v>
      </c>
      <c r="D8" s="16">
        <f t="shared" si="1"/>
        <v>1.3888888888888888E-2</v>
      </c>
      <c r="F8" s="18"/>
      <c r="G8" s="8"/>
    </row>
    <row r="9" spans="1:7" ht="14.45" x14ac:dyDescent="0.3">
      <c r="B9" s="8">
        <v>517000</v>
      </c>
      <c r="C9" s="8">
        <f t="shared" si="0"/>
        <v>6000</v>
      </c>
      <c r="D9" s="16">
        <f t="shared" si="1"/>
        <v>1.1741682974559686E-2</v>
      </c>
      <c r="F9" s="18"/>
      <c r="G9" s="8"/>
    </row>
    <row r="10" spans="1:7" ht="14.45" x14ac:dyDescent="0.3">
      <c r="B10" s="8">
        <v>519000</v>
      </c>
      <c r="C10" s="8">
        <f t="shared" si="0"/>
        <v>2000</v>
      </c>
      <c r="D10" s="16">
        <f t="shared" si="1"/>
        <v>3.8684719535783366E-3</v>
      </c>
      <c r="F10" s="18"/>
      <c r="G10" s="8"/>
    </row>
    <row r="11" spans="1:7" ht="14.45" x14ac:dyDescent="0.3">
      <c r="B11" s="8">
        <v>518000</v>
      </c>
      <c r="C11" s="8">
        <f t="shared" si="0"/>
        <v>-1000</v>
      </c>
      <c r="D11" s="16">
        <f t="shared" si="1"/>
        <v>-1.9267822736030828E-3</v>
      </c>
      <c r="F11" s="18"/>
      <c r="G11" s="8"/>
    </row>
    <row r="12" spans="1:7" ht="14.45" x14ac:dyDescent="0.3">
      <c r="A12" s="53">
        <v>2012</v>
      </c>
      <c r="B12" s="8">
        <v>523000</v>
      </c>
      <c r="C12" s="8">
        <f t="shared" si="0"/>
        <v>5000</v>
      </c>
      <c r="D12" s="16">
        <f t="shared" si="1"/>
        <v>9.6525096525096523E-3</v>
      </c>
      <c r="F12" s="18"/>
      <c r="G12" s="8"/>
    </row>
    <row r="13" spans="1:7" ht="14.45" x14ac:dyDescent="0.3">
      <c r="B13" s="8">
        <v>534000</v>
      </c>
      <c r="C13" s="8">
        <f t="shared" si="0"/>
        <v>11000</v>
      </c>
      <c r="D13" s="16">
        <f t="shared" si="1"/>
        <v>2.1032504780114723E-2</v>
      </c>
      <c r="F13" s="18"/>
      <c r="G13" s="8"/>
    </row>
    <row r="14" spans="1:7" ht="14.45" x14ac:dyDescent="0.3">
      <c r="B14" s="8">
        <v>518000</v>
      </c>
      <c r="C14" s="8">
        <f t="shared" si="0"/>
        <v>-16000</v>
      </c>
      <c r="D14" s="16">
        <f t="shared" si="1"/>
        <v>-2.9962546816479401E-2</v>
      </c>
      <c r="F14" s="18"/>
      <c r="G14" s="8"/>
    </row>
    <row r="15" spans="1:7" ht="14.45" x14ac:dyDescent="0.3">
      <c r="B15" s="8">
        <v>515000</v>
      </c>
      <c r="C15" s="8">
        <f t="shared" si="0"/>
        <v>-3000</v>
      </c>
      <c r="D15" s="16">
        <f t="shared" si="1"/>
        <v>-5.7915057915057912E-3</v>
      </c>
      <c r="F15" s="18"/>
      <c r="G15" s="8"/>
    </row>
    <row r="16" spans="1:7" ht="14.45" x14ac:dyDescent="0.3">
      <c r="A16" s="53">
        <v>2013</v>
      </c>
      <c r="B16" s="8">
        <v>515000</v>
      </c>
      <c r="C16" s="8">
        <f t="shared" si="0"/>
        <v>0</v>
      </c>
      <c r="D16" s="16">
        <f t="shared" si="1"/>
        <v>0</v>
      </c>
      <c r="F16" s="18"/>
      <c r="G16" s="8"/>
    </row>
    <row r="17" spans="1:16" ht="14.45" x14ac:dyDescent="0.3">
      <c r="B17" s="8">
        <v>511000</v>
      </c>
      <c r="C17" s="8">
        <f t="shared" si="0"/>
        <v>-4000</v>
      </c>
      <c r="D17" s="16">
        <f t="shared" si="1"/>
        <v>-7.7669902912621356E-3</v>
      </c>
      <c r="F17" s="18"/>
      <c r="G17" s="8"/>
    </row>
    <row r="18" spans="1:16" x14ac:dyDescent="0.25">
      <c r="B18" s="8">
        <v>507000</v>
      </c>
      <c r="C18" s="8">
        <f t="shared" si="0"/>
        <v>-4000</v>
      </c>
      <c r="D18" s="16">
        <f t="shared" si="1"/>
        <v>-7.8277886497064575E-3</v>
      </c>
      <c r="F18" s="83"/>
      <c r="G18" s="8"/>
    </row>
    <row r="19" spans="1:16" x14ac:dyDescent="0.25">
      <c r="B19" s="8">
        <v>499000</v>
      </c>
      <c r="C19" s="8">
        <f t="shared" si="0"/>
        <v>-8000</v>
      </c>
      <c r="D19" s="16">
        <f t="shared" si="1"/>
        <v>-1.5779092702169626E-2</v>
      </c>
      <c r="F19" s="83"/>
      <c r="G19" s="8"/>
    </row>
    <row r="20" spans="1:16" ht="14.45" x14ac:dyDescent="0.3">
      <c r="A20" s="53">
        <v>2014</v>
      </c>
      <c r="B20" s="8">
        <v>491000</v>
      </c>
      <c r="C20" s="8">
        <f t="shared" si="0"/>
        <v>-8000</v>
      </c>
      <c r="D20" s="16">
        <f t="shared" si="1"/>
        <v>-1.6032064128256512E-2</v>
      </c>
      <c r="F20" s="18"/>
      <c r="G20" s="8"/>
    </row>
    <row r="21" spans="1:16" x14ac:dyDescent="0.25">
      <c r="B21" s="8">
        <v>491000</v>
      </c>
      <c r="C21" s="8">
        <f t="shared" si="0"/>
        <v>0</v>
      </c>
      <c r="D21" s="16">
        <f t="shared" si="1"/>
        <v>0</v>
      </c>
      <c r="F21" s="83"/>
      <c r="G21" s="8"/>
    </row>
    <row r="22" spans="1:16" x14ac:dyDescent="0.25">
      <c r="B22" s="8">
        <v>498000</v>
      </c>
      <c r="C22" s="8">
        <f t="shared" si="0"/>
        <v>7000</v>
      </c>
      <c r="D22" s="16">
        <f t="shared" si="1"/>
        <v>1.4256619144602852E-2</v>
      </c>
      <c r="F22" s="83"/>
      <c r="G22" s="8"/>
    </row>
    <row r="23" spans="1:16" x14ac:dyDescent="0.25">
      <c r="B23" s="8">
        <v>491000</v>
      </c>
      <c r="C23" s="8">
        <f t="shared" si="0"/>
        <v>-7000</v>
      </c>
      <c r="D23" s="16">
        <f t="shared" si="1"/>
        <v>-1.4056224899598393E-2</v>
      </c>
      <c r="F23" s="83"/>
      <c r="G23" s="8"/>
    </row>
    <row r="24" spans="1:16" ht="14.45" x14ac:dyDescent="0.3">
      <c r="A24" s="53">
        <v>2015</v>
      </c>
      <c r="B24" s="8">
        <v>490000</v>
      </c>
      <c r="C24" s="8">
        <f t="shared" si="0"/>
        <v>-1000</v>
      </c>
      <c r="D24" s="16">
        <f t="shared" si="1"/>
        <v>-2.0366598778004071E-3</v>
      </c>
      <c r="F24" s="18"/>
      <c r="G24" s="8"/>
      <c r="H24" s="8"/>
    </row>
    <row r="25" spans="1:16" x14ac:dyDescent="0.25">
      <c r="B25" s="8">
        <v>489000</v>
      </c>
      <c r="C25" s="8">
        <f t="shared" si="0"/>
        <v>-1000</v>
      </c>
      <c r="D25" s="16">
        <f t="shared" si="1"/>
        <v>-2.0408163265306124E-3</v>
      </c>
      <c r="F25" s="83"/>
      <c r="G25" s="8"/>
      <c r="H25" s="8"/>
    </row>
    <row r="26" spans="1:16" x14ac:dyDescent="0.25">
      <c r="B26" s="8">
        <v>476000</v>
      </c>
      <c r="C26" s="8">
        <f t="shared" si="0"/>
        <v>-13000</v>
      </c>
      <c r="D26" s="16">
        <f t="shared" si="1"/>
        <v>-2.6584867075664622E-2</v>
      </c>
      <c r="F26" s="83"/>
      <c r="G26" s="8"/>
      <c r="H26" s="8"/>
    </row>
    <row r="27" spans="1:16" x14ac:dyDescent="0.25">
      <c r="B27" s="8">
        <v>459000</v>
      </c>
      <c r="C27" s="8">
        <f t="shared" si="0"/>
        <v>-17000</v>
      </c>
      <c r="D27" s="16">
        <f t="shared" si="1"/>
        <v>-3.5714285714285712E-2</v>
      </c>
      <c r="F27" s="83"/>
      <c r="G27" s="8"/>
      <c r="H27" s="8"/>
      <c r="P27" s="47"/>
    </row>
    <row r="28" spans="1:16" ht="14.45" x14ac:dyDescent="0.3">
      <c r="A28" s="53">
        <v>2016</v>
      </c>
      <c r="B28" s="77">
        <v>458000</v>
      </c>
      <c r="C28" s="8">
        <f t="shared" si="0"/>
        <v>-1000</v>
      </c>
      <c r="D28" s="16">
        <f t="shared" si="1"/>
        <v>-2.1786492374727671E-3</v>
      </c>
      <c r="F28" s="18"/>
      <c r="G28" s="8"/>
      <c r="H28" s="8"/>
    </row>
    <row r="29" spans="1:16" ht="14.45" x14ac:dyDescent="0.3">
      <c r="B29" s="77">
        <v>458000</v>
      </c>
      <c r="C29" s="8">
        <f t="shared" si="0"/>
        <v>0</v>
      </c>
      <c r="D29" s="16">
        <f t="shared" si="1"/>
        <v>0</v>
      </c>
      <c r="H29" s="8"/>
    </row>
    <row r="30" spans="1:16" x14ac:dyDescent="0.25">
      <c r="B30" s="77">
        <v>458000</v>
      </c>
      <c r="C30" s="8">
        <f t="shared" si="0"/>
        <v>0</v>
      </c>
      <c r="D30" s="16">
        <f t="shared" si="1"/>
        <v>0</v>
      </c>
      <c r="H30" s="8"/>
    </row>
    <row r="31" spans="1:16" x14ac:dyDescent="0.25">
      <c r="B31" s="77">
        <v>456000</v>
      </c>
      <c r="C31" s="8">
        <f t="shared" si="0"/>
        <v>-2000</v>
      </c>
      <c r="D31" s="16">
        <f t="shared" si="1"/>
        <v>-4.3668122270742356E-3</v>
      </c>
      <c r="H31" s="8"/>
    </row>
    <row r="32" spans="1:16" x14ac:dyDescent="0.25">
      <c r="A32" s="53">
        <v>2017</v>
      </c>
      <c r="B32" s="8">
        <v>464000</v>
      </c>
      <c r="C32" s="8">
        <f t="shared" si="0"/>
        <v>8000</v>
      </c>
      <c r="D32" s="16">
        <f t="shared" si="1"/>
        <v>1.7543859649122806E-2</v>
      </c>
    </row>
    <row r="33" spans="1:16" x14ac:dyDescent="0.25">
      <c r="B33" s="8">
        <v>471000</v>
      </c>
      <c r="C33" s="8">
        <f t="shared" si="0"/>
        <v>7000</v>
      </c>
      <c r="D33" s="16">
        <f t="shared" si="1"/>
        <v>1.5086206896551725E-2</v>
      </c>
    </row>
    <row r="34" spans="1:16" x14ac:dyDescent="0.25">
      <c r="B34" s="8">
        <v>460000</v>
      </c>
      <c r="C34" s="8">
        <f t="shared" si="0"/>
        <v>-11000</v>
      </c>
      <c r="D34" s="16">
        <f t="shared" si="1"/>
        <v>-2.3354564755838639E-2</v>
      </c>
    </row>
    <row r="35" spans="1:16" x14ac:dyDescent="0.25">
      <c r="B35" s="8">
        <v>453000</v>
      </c>
      <c r="C35" s="8">
        <f t="shared" si="0"/>
        <v>-7000</v>
      </c>
      <c r="D35" s="16">
        <f t="shared" si="1"/>
        <v>-1.5217391304347827E-2</v>
      </c>
    </row>
    <row r="36" spans="1:16" x14ac:dyDescent="0.25">
      <c r="D36" s="16"/>
    </row>
    <row r="37" spans="1:16" s="5" customFormat="1" x14ac:dyDescent="0.25">
      <c r="A37" s="5" t="s">
        <v>168</v>
      </c>
      <c r="B37" s="70"/>
      <c r="C37" s="70"/>
      <c r="D37" s="70"/>
      <c r="P37" s="69"/>
    </row>
    <row r="38" spans="1:16" x14ac:dyDescent="0.25">
      <c r="P38" s="47"/>
    </row>
    <row r="43" spans="1:16" x14ac:dyDescent="0.25">
      <c r="P43" s="47"/>
    </row>
    <row r="44" spans="1:16" x14ac:dyDescent="0.25">
      <c r="P44" s="47"/>
    </row>
    <row r="50" spans="16:16" x14ac:dyDescent="0.25">
      <c r="P50" s="47"/>
    </row>
    <row r="51" spans="16:16" x14ac:dyDescent="0.25">
      <c r="P51" s="47"/>
    </row>
    <row r="56" spans="16:16" x14ac:dyDescent="0.25">
      <c r="P56" s="47"/>
    </row>
    <row r="59" spans="16:16" x14ac:dyDescent="0.25">
      <c r="P59" s="47"/>
    </row>
    <row r="62" spans="16:16" x14ac:dyDescent="0.25">
      <c r="P62" s="47"/>
    </row>
    <row r="65" spans="16:16" x14ac:dyDescent="0.25">
      <c r="P65" s="47"/>
    </row>
    <row r="68" spans="16:16" x14ac:dyDescent="0.25">
      <c r="P68" s="47"/>
    </row>
    <row r="69" spans="16:16" x14ac:dyDescent="0.25">
      <c r="P69" s="47"/>
    </row>
    <row r="71" spans="16:16" x14ac:dyDescent="0.25">
      <c r="P71" s="47"/>
    </row>
    <row r="75" spans="16:16" x14ac:dyDescent="0.25">
      <c r="P75" s="4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topLeftCell="E9" zoomScale="75" zoomScaleNormal="39" zoomScalePageLayoutView="39" workbookViewId="0">
      <selection activeCell="W26" sqref="W26"/>
    </sheetView>
  </sheetViews>
  <sheetFormatPr defaultColWidth="8.85546875" defaultRowHeight="15" x14ac:dyDescent="0.25"/>
  <cols>
    <col min="1" max="5" width="8.85546875" style="53"/>
    <col min="6" max="6" width="9.85546875" style="53" bestFit="1" customWidth="1"/>
    <col min="7" max="16384" width="8.85546875" style="53"/>
  </cols>
  <sheetData>
    <row r="1" spans="1:20" ht="26.25" x14ac:dyDescent="0.4">
      <c r="A1" s="1" t="s">
        <v>182</v>
      </c>
      <c r="B1" s="92"/>
      <c r="C1" s="84"/>
      <c r="D1" s="84"/>
      <c r="E1" s="84"/>
      <c r="F1" s="84"/>
      <c r="G1" s="84"/>
      <c r="H1" s="84"/>
      <c r="I1" s="98"/>
      <c r="J1" s="92"/>
      <c r="K1" s="84"/>
      <c r="L1" s="84"/>
      <c r="M1" s="84"/>
      <c r="N1" s="84"/>
      <c r="O1" s="98"/>
      <c r="P1" s="92"/>
      <c r="Q1" s="84"/>
      <c r="R1" s="84"/>
      <c r="S1" s="84"/>
      <c r="T1" s="84"/>
    </row>
    <row r="2" spans="1:20" x14ac:dyDescent="0.25">
      <c r="A2" s="98"/>
      <c r="B2" s="92"/>
      <c r="C2" s="84" t="s">
        <v>181</v>
      </c>
      <c r="D2" s="84"/>
      <c r="E2" s="84"/>
      <c r="F2" s="84"/>
      <c r="G2" s="84"/>
      <c r="H2" s="84"/>
      <c r="I2" s="98"/>
      <c r="J2" s="92"/>
      <c r="K2" s="84" t="s">
        <v>180</v>
      </c>
      <c r="L2" s="84"/>
      <c r="M2" s="84"/>
      <c r="N2" s="84"/>
      <c r="O2" s="98"/>
      <c r="P2" s="92"/>
      <c r="Q2" s="84" t="s">
        <v>179</v>
      </c>
      <c r="R2" s="84"/>
      <c r="S2" s="84"/>
      <c r="T2" s="84"/>
    </row>
    <row r="3" spans="1:20" x14ac:dyDescent="0.25">
      <c r="A3" s="84"/>
      <c r="B3" s="92"/>
      <c r="C3" s="92" t="s">
        <v>30</v>
      </c>
      <c r="D3" s="92" t="s">
        <v>59</v>
      </c>
      <c r="E3" s="92" t="s">
        <v>178</v>
      </c>
      <c r="F3" s="92" t="s">
        <v>177</v>
      </c>
      <c r="G3" s="92"/>
      <c r="H3" s="84"/>
      <c r="I3" s="84"/>
      <c r="J3" s="92"/>
      <c r="K3" s="84" t="s">
        <v>30</v>
      </c>
      <c r="L3" s="84" t="s">
        <v>59</v>
      </c>
      <c r="M3" s="84" t="s">
        <v>176</v>
      </c>
      <c r="N3" s="84"/>
      <c r="O3" s="84"/>
      <c r="P3" s="92"/>
      <c r="Q3" s="84" t="s">
        <v>30</v>
      </c>
      <c r="R3" s="84" t="s">
        <v>59</v>
      </c>
      <c r="S3" s="84" t="s">
        <v>176</v>
      </c>
      <c r="T3" s="84"/>
    </row>
    <row r="4" spans="1:20" x14ac:dyDescent="0.25">
      <c r="A4" s="84">
        <v>2010</v>
      </c>
      <c r="B4" s="92" t="s">
        <v>172</v>
      </c>
      <c r="C4" s="92">
        <v>128.52685</v>
      </c>
      <c r="D4" s="92">
        <v>136.98899</v>
      </c>
      <c r="E4" s="91">
        <v>0.65835962145110405</v>
      </c>
      <c r="F4" s="97">
        <v>7.4</v>
      </c>
      <c r="G4" s="92"/>
      <c r="H4" s="84"/>
      <c r="I4" s="84">
        <v>2010</v>
      </c>
      <c r="J4" s="92" t="s">
        <v>172</v>
      </c>
      <c r="K4" s="88">
        <f t="shared" ref="K4:K36" si="0">C4*E4</f>
        <v>84.616888312302834</v>
      </c>
      <c r="L4" s="88">
        <f t="shared" ref="L4:L36" si="1">D4*E4</f>
        <v>90.188019599369085</v>
      </c>
      <c r="M4" s="88">
        <f t="shared" ref="M4:M36" si="2">K4-L4</f>
        <v>-5.571131287066251</v>
      </c>
      <c r="N4" s="84"/>
      <c r="O4" s="84">
        <v>2010</v>
      </c>
      <c r="P4" s="92" t="s">
        <v>172</v>
      </c>
      <c r="Q4" s="92">
        <v>17.123130527671961</v>
      </c>
      <c r="R4" s="92">
        <v>18.238162045467295</v>
      </c>
      <c r="S4" s="86">
        <f t="shared" ref="S4:S36" si="3">Q4-R4</f>
        <v>-1.1150315177953338</v>
      </c>
      <c r="T4" s="84"/>
    </row>
    <row r="5" spans="1:20" x14ac:dyDescent="0.25">
      <c r="A5" s="84"/>
      <c r="B5" s="92" t="s">
        <v>175</v>
      </c>
      <c r="C5" s="92">
        <v>146.90540000000001</v>
      </c>
      <c r="D5" s="92">
        <v>143.46820000000002</v>
      </c>
      <c r="E5" s="91">
        <v>0.66466876971608835</v>
      </c>
      <c r="F5" s="97">
        <v>7.6</v>
      </c>
      <c r="G5" s="92"/>
      <c r="H5" s="84"/>
      <c r="I5" s="84"/>
      <c r="J5" s="92" t="s">
        <v>175</v>
      </c>
      <c r="K5" s="88">
        <f t="shared" si="0"/>
        <v>97.643431482649859</v>
      </c>
      <c r="L5" s="88">
        <f t="shared" si="1"/>
        <v>95.35883198738172</v>
      </c>
      <c r="M5" s="88">
        <f t="shared" si="2"/>
        <v>2.2845994952681394</v>
      </c>
      <c r="N5" s="84"/>
      <c r="O5" s="84"/>
      <c r="P5" s="92" t="s">
        <v>175</v>
      </c>
      <c r="Q5" s="92">
        <v>19.460508647202538</v>
      </c>
      <c r="R5" s="92">
        <v>19.021341522585267</v>
      </c>
      <c r="S5" s="86">
        <f t="shared" si="3"/>
        <v>0.43916712461727059</v>
      </c>
      <c r="T5" s="84"/>
    </row>
    <row r="6" spans="1:20" x14ac:dyDescent="0.25">
      <c r="A6" s="84"/>
      <c r="B6" s="92" t="s">
        <v>174</v>
      </c>
      <c r="C6" s="92">
        <v>157.69399999999999</v>
      </c>
      <c r="D6" s="92">
        <v>156.72220000000002</v>
      </c>
      <c r="E6" s="91">
        <v>0.67003154574132484</v>
      </c>
      <c r="F6" s="97">
        <v>7.1</v>
      </c>
      <c r="G6" s="92"/>
      <c r="H6" s="84"/>
      <c r="I6" s="84"/>
      <c r="J6" s="92" t="s">
        <v>174</v>
      </c>
      <c r="K6" s="88">
        <f t="shared" si="0"/>
        <v>105.65995457413247</v>
      </c>
      <c r="L6" s="88">
        <f t="shared" si="1"/>
        <v>105.00881791798108</v>
      </c>
      <c r="M6" s="88">
        <f t="shared" si="2"/>
        <v>0.65113665615139382</v>
      </c>
      <c r="N6" s="84"/>
      <c r="O6" s="84"/>
      <c r="P6" s="92" t="s">
        <v>174</v>
      </c>
      <c r="Q6" s="92">
        <v>21.517797827438038</v>
      </c>
      <c r="R6" s="92">
        <v>21.382768389033394</v>
      </c>
      <c r="S6" s="86">
        <f t="shared" si="3"/>
        <v>0.13502943840464354</v>
      </c>
      <c r="T6" s="84"/>
    </row>
    <row r="7" spans="1:20" x14ac:dyDescent="0.25">
      <c r="A7" s="84"/>
      <c r="B7" s="92" t="s">
        <v>173</v>
      </c>
      <c r="C7" s="92">
        <v>163.9127</v>
      </c>
      <c r="D7" s="92">
        <v>148.39349999999999</v>
      </c>
      <c r="E7" s="91">
        <v>0.67287066246056793</v>
      </c>
      <c r="F7" s="97">
        <v>6.8</v>
      </c>
      <c r="G7" s="92"/>
      <c r="H7" s="84"/>
      <c r="I7" s="84"/>
      <c r="J7" s="92" t="s">
        <v>173</v>
      </c>
      <c r="K7" s="88">
        <f t="shared" si="0"/>
        <v>110.29204703470033</v>
      </c>
      <c r="L7" s="88">
        <f t="shared" si="1"/>
        <v>99.849632649842277</v>
      </c>
      <c r="M7" s="88">
        <f t="shared" si="2"/>
        <v>10.442414384858054</v>
      </c>
      <c r="N7" s="84"/>
      <c r="O7" s="84"/>
      <c r="P7" s="92" t="s">
        <v>173</v>
      </c>
      <c r="Q7" s="92">
        <v>23.727671089545925</v>
      </c>
      <c r="R7" s="92">
        <v>21.474420287395201</v>
      </c>
      <c r="S7" s="86">
        <f t="shared" si="3"/>
        <v>2.253250802150724</v>
      </c>
      <c r="T7" s="84"/>
    </row>
    <row r="8" spans="1:20" x14ac:dyDescent="0.25">
      <c r="A8" s="84">
        <v>2011</v>
      </c>
      <c r="B8" s="92" t="s">
        <v>172</v>
      </c>
      <c r="C8" s="92">
        <v>157.23270000000002</v>
      </c>
      <c r="D8" s="92">
        <v>161.5386</v>
      </c>
      <c r="E8" s="91">
        <v>0.68296529968454256</v>
      </c>
      <c r="F8" s="97">
        <v>6.9</v>
      </c>
      <c r="G8" s="92"/>
      <c r="H8" s="84"/>
      <c r="I8" s="84">
        <v>2011</v>
      </c>
      <c r="J8" s="92" t="s">
        <v>172</v>
      </c>
      <c r="K8" s="88">
        <f t="shared" si="0"/>
        <v>107.38447807570979</v>
      </c>
      <c r="L8" s="88">
        <f t="shared" si="1"/>
        <v>110.32525835962144</v>
      </c>
      <c r="M8" s="88">
        <f t="shared" si="2"/>
        <v>-2.9407802839116499</v>
      </c>
      <c r="N8" s="84"/>
      <c r="O8" s="84">
        <v>2011</v>
      </c>
      <c r="P8" s="92" t="s">
        <v>172</v>
      </c>
      <c r="Q8" s="92">
        <v>22.468059638751313</v>
      </c>
      <c r="R8" s="92">
        <v>23.090007015618109</v>
      </c>
      <c r="S8" s="86">
        <f t="shared" si="3"/>
        <v>-0.62194737686679602</v>
      </c>
      <c r="T8" s="84"/>
    </row>
    <row r="9" spans="1:20" x14ac:dyDescent="0.25">
      <c r="A9" s="84"/>
      <c r="B9" s="92" t="s">
        <v>175</v>
      </c>
      <c r="C9" s="92">
        <v>168.53639999999999</v>
      </c>
      <c r="D9" s="92">
        <v>167.143</v>
      </c>
      <c r="E9" s="91">
        <v>0.69558359621451105</v>
      </c>
      <c r="F9" s="97">
        <v>6.8</v>
      </c>
      <c r="G9" s="92"/>
      <c r="H9" s="84"/>
      <c r="I9" s="84"/>
      <c r="J9" s="92" t="s">
        <v>175</v>
      </c>
      <c r="K9" s="88">
        <f t="shared" si="0"/>
        <v>117.23115520504732</v>
      </c>
      <c r="L9" s="88">
        <f t="shared" si="1"/>
        <v>116.26192902208201</v>
      </c>
      <c r="M9" s="88">
        <f t="shared" si="2"/>
        <v>0.96922618296530061</v>
      </c>
      <c r="N9" s="84"/>
      <c r="O9" s="84"/>
      <c r="P9" s="92" t="s">
        <v>175</v>
      </c>
      <c r="Q9" s="92">
        <v>24.803823486035508</v>
      </c>
      <c r="R9" s="92">
        <v>24.599858741520876</v>
      </c>
      <c r="S9" s="86">
        <f t="shared" si="3"/>
        <v>0.2039647445146322</v>
      </c>
      <c r="T9" s="84"/>
    </row>
    <row r="10" spans="1:20" x14ac:dyDescent="0.25">
      <c r="A10" s="84"/>
      <c r="B10" s="92" t="s">
        <v>174</v>
      </c>
      <c r="C10" s="92">
        <v>185.27029999999999</v>
      </c>
      <c r="D10" s="92">
        <v>190.39609999999999</v>
      </c>
      <c r="E10" s="91">
        <v>0.70630914826498425</v>
      </c>
      <c r="F10" s="96">
        <v>7.5</v>
      </c>
      <c r="G10" s="92"/>
      <c r="H10" s="84"/>
      <c r="I10" s="84"/>
      <c r="J10" s="92" t="s">
        <v>174</v>
      </c>
      <c r="K10" s="88">
        <f t="shared" si="0"/>
        <v>130.85810779179812</v>
      </c>
      <c r="L10" s="88">
        <f t="shared" si="1"/>
        <v>134.47850722397476</v>
      </c>
      <c r="M10" s="88">
        <f t="shared" si="2"/>
        <v>-3.6203994321766402</v>
      </c>
      <c r="N10" s="84"/>
      <c r="O10" s="84"/>
      <c r="P10" s="92" t="s">
        <v>174</v>
      </c>
      <c r="Q10" s="92">
        <v>25.968105773162684</v>
      </c>
      <c r="R10" s="92">
        <v>26.737709709009405</v>
      </c>
      <c r="S10" s="86">
        <f t="shared" si="3"/>
        <v>-0.76960393584672104</v>
      </c>
      <c r="T10" s="84"/>
    </row>
    <row r="11" spans="1:20" x14ac:dyDescent="0.25">
      <c r="A11" s="84"/>
      <c r="B11" s="92" t="s">
        <v>173</v>
      </c>
      <c r="C11" s="92">
        <v>192.62980000000002</v>
      </c>
      <c r="D11" s="92">
        <v>205.52189999999999</v>
      </c>
      <c r="E11" s="91">
        <v>0.71482649842271306</v>
      </c>
      <c r="F11" s="96">
        <v>8.1999999999999993</v>
      </c>
      <c r="G11" s="92"/>
      <c r="H11" s="84"/>
      <c r="I11" s="84"/>
      <c r="J11" s="92" t="s">
        <v>173</v>
      </c>
      <c r="K11" s="88">
        <f t="shared" si="0"/>
        <v>137.69688542586755</v>
      </c>
      <c r="L11" s="88">
        <f t="shared" si="1"/>
        <v>146.91250012618298</v>
      </c>
      <c r="M11" s="88">
        <f t="shared" si="2"/>
        <v>-9.2156147003154274</v>
      </c>
      <c r="N11" s="84"/>
      <c r="O11" s="84"/>
      <c r="P11" s="92" t="s">
        <v>173</v>
      </c>
      <c r="Q11" s="92">
        <v>23.795817686475573</v>
      </c>
      <c r="R11" s="92">
        <v>25.408339178574312</v>
      </c>
      <c r="S11" s="86">
        <f t="shared" si="3"/>
        <v>-1.6125214920987396</v>
      </c>
      <c r="T11" s="84"/>
    </row>
    <row r="12" spans="1:20" x14ac:dyDescent="0.25">
      <c r="A12" s="84">
        <v>2012</v>
      </c>
      <c r="B12" s="92" t="s">
        <v>172</v>
      </c>
      <c r="C12" s="92">
        <v>171.57160000000002</v>
      </c>
      <c r="D12" s="92">
        <v>198.06680000000003</v>
      </c>
      <c r="E12" s="91">
        <v>0.72523659305993682</v>
      </c>
      <c r="F12" s="96">
        <v>7.6</v>
      </c>
      <c r="G12" s="92"/>
      <c r="H12" s="84"/>
      <c r="I12" s="84">
        <v>2012</v>
      </c>
      <c r="J12" s="92" t="s">
        <v>172</v>
      </c>
      <c r="K12" s="88">
        <f t="shared" si="0"/>
        <v>124.43000264984227</v>
      </c>
      <c r="L12" s="88">
        <f t="shared" si="1"/>
        <v>143.6452912302839</v>
      </c>
      <c r="M12" s="88">
        <f t="shared" si="2"/>
        <v>-19.215288580441637</v>
      </c>
      <c r="N12" s="84"/>
      <c r="O12" s="84">
        <v>2012</v>
      </c>
      <c r="P12" s="92" t="s">
        <v>172</v>
      </c>
      <c r="Q12" s="92">
        <v>22.157832141357606</v>
      </c>
      <c r="R12" s="92">
        <v>25.545888950461471</v>
      </c>
      <c r="S12" s="86">
        <f t="shared" si="3"/>
        <v>-3.3880568091038654</v>
      </c>
      <c r="T12" s="84"/>
    </row>
    <row r="13" spans="1:20" x14ac:dyDescent="0.25">
      <c r="A13" s="84"/>
      <c r="B13" s="92" t="s">
        <v>175</v>
      </c>
      <c r="C13" s="92">
        <v>176.64229999999998</v>
      </c>
      <c r="D13" s="92">
        <v>201.17069999999998</v>
      </c>
      <c r="E13" s="91">
        <v>0.73627760252365926</v>
      </c>
      <c r="F13" s="96">
        <v>8.4</v>
      </c>
      <c r="G13" s="92"/>
      <c r="H13" s="84"/>
      <c r="I13" s="84"/>
      <c r="J13" s="92" t="s">
        <v>175</v>
      </c>
      <c r="K13" s="88">
        <f t="shared" si="0"/>
        <v>130.05776914826495</v>
      </c>
      <c r="L13" s="88">
        <f t="shared" si="1"/>
        <v>148.11748069400628</v>
      </c>
      <c r="M13" s="88">
        <f t="shared" si="2"/>
        <v>-18.059711545741322</v>
      </c>
      <c r="N13" s="84"/>
      <c r="O13" s="84"/>
      <c r="P13" s="92" t="s">
        <v>175</v>
      </c>
      <c r="Q13" s="92">
        <v>21.713309329623552</v>
      </c>
      <c r="R13" s="92">
        <v>24.751917350627242</v>
      </c>
      <c r="S13" s="86">
        <f t="shared" si="3"/>
        <v>-3.0386080210036894</v>
      </c>
      <c r="T13" s="84"/>
    </row>
    <row r="14" spans="1:20" x14ac:dyDescent="0.25">
      <c r="A14" s="84"/>
      <c r="B14" s="92" t="s">
        <v>174</v>
      </c>
      <c r="C14" s="92">
        <v>181.62620000000001</v>
      </c>
      <c r="D14" s="92">
        <v>214.29840000000002</v>
      </c>
      <c r="E14" s="91">
        <v>0.74290220820189268</v>
      </c>
      <c r="F14" s="96">
        <v>8.3000000000000007</v>
      </c>
      <c r="G14" s="92"/>
      <c r="H14" s="84"/>
      <c r="I14" s="84"/>
      <c r="J14" s="92" t="s">
        <v>174</v>
      </c>
      <c r="K14" s="88">
        <f t="shared" si="0"/>
        <v>134.9305050473186</v>
      </c>
      <c r="L14" s="88">
        <f t="shared" si="1"/>
        <v>159.20275457413248</v>
      </c>
      <c r="M14" s="88">
        <f t="shared" si="2"/>
        <v>-24.27224952681388</v>
      </c>
      <c r="N14" s="84"/>
      <c r="O14" s="84"/>
      <c r="P14" s="92" t="s">
        <v>174</v>
      </c>
      <c r="Q14" s="92">
        <v>21.972222267630681</v>
      </c>
      <c r="R14" s="92">
        <v>25.922580665959167</v>
      </c>
      <c r="S14" s="86">
        <f t="shared" si="3"/>
        <v>-3.9503583983284862</v>
      </c>
      <c r="T14" s="84"/>
    </row>
    <row r="15" spans="1:20" x14ac:dyDescent="0.25">
      <c r="A15" s="84"/>
      <c r="B15" s="92" t="s">
        <v>173</v>
      </c>
      <c r="C15" s="92">
        <v>186.66560000000001</v>
      </c>
      <c r="D15" s="92">
        <v>219.001</v>
      </c>
      <c r="E15" s="91">
        <v>0.75552050473186116</v>
      </c>
      <c r="F15" s="96">
        <v>8.6</v>
      </c>
      <c r="G15" s="92"/>
      <c r="H15" s="84"/>
      <c r="I15" s="84"/>
      <c r="J15" s="92" t="s">
        <v>173</v>
      </c>
      <c r="K15" s="88">
        <f t="shared" si="0"/>
        <v>141.02968832807571</v>
      </c>
      <c r="L15" s="88">
        <f t="shared" si="1"/>
        <v>165.45974605678234</v>
      </c>
      <c r="M15" s="88">
        <f t="shared" si="2"/>
        <v>-24.430057728706629</v>
      </c>
      <c r="N15" s="84"/>
      <c r="O15" s="84"/>
      <c r="P15" s="92" t="s">
        <v>173</v>
      </c>
      <c r="Q15" s="92">
        <v>21.467777458401567</v>
      </c>
      <c r="R15" s="92">
        <v>25.192952873447108</v>
      </c>
      <c r="S15" s="86">
        <f t="shared" si="3"/>
        <v>-3.7251754150455412</v>
      </c>
      <c r="T15" s="84"/>
    </row>
    <row r="16" spans="1:20" x14ac:dyDescent="0.25">
      <c r="A16" s="84">
        <v>2013</v>
      </c>
      <c r="B16" s="92" t="s">
        <v>172</v>
      </c>
      <c r="C16" s="92">
        <v>178.93490000000003</v>
      </c>
      <c r="D16" s="92">
        <v>221.49449999999999</v>
      </c>
      <c r="E16" s="91">
        <v>0.7675078864353313</v>
      </c>
      <c r="F16" s="96">
        <v>9.1999999999999993</v>
      </c>
      <c r="G16" s="92"/>
      <c r="H16" s="84"/>
      <c r="I16" s="84">
        <v>2013</v>
      </c>
      <c r="J16" s="92" t="s">
        <v>172</v>
      </c>
      <c r="K16" s="88">
        <f t="shared" si="0"/>
        <v>137.33394690851739</v>
      </c>
      <c r="L16" s="88">
        <f t="shared" si="1"/>
        <v>169.99877555205049</v>
      </c>
      <c r="M16" s="88">
        <f t="shared" si="2"/>
        <v>-32.664828643533099</v>
      </c>
      <c r="N16" s="84"/>
      <c r="O16" s="84">
        <v>2013</v>
      </c>
      <c r="P16" s="92" t="s">
        <v>172</v>
      </c>
      <c r="Q16" s="92">
        <v>19.982912849504917</v>
      </c>
      <c r="R16" s="92">
        <v>24.775069486813972</v>
      </c>
      <c r="S16" s="86">
        <f t="shared" si="3"/>
        <v>-4.7921566373090556</v>
      </c>
      <c r="T16" s="84"/>
    </row>
    <row r="17" spans="1:20" x14ac:dyDescent="0.25">
      <c r="A17" s="84"/>
      <c r="B17" s="92" t="s">
        <v>175</v>
      </c>
      <c r="C17" s="92">
        <v>200.6173</v>
      </c>
      <c r="D17" s="92">
        <v>235.74379999999999</v>
      </c>
      <c r="E17" s="91">
        <v>0.77760252365930604</v>
      </c>
      <c r="F17" s="96">
        <v>10</v>
      </c>
      <c r="G17" s="92"/>
      <c r="H17" s="84"/>
      <c r="I17" s="84"/>
      <c r="J17" s="92" t="s">
        <v>175</v>
      </c>
      <c r="K17" s="88">
        <f t="shared" si="0"/>
        <v>156.00051876971611</v>
      </c>
      <c r="L17" s="88">
        <f t="shared" si="1"/>
        <v>183.31497381703471</v>
      </c>
      <c r="M17" s="88">
        <f t="shared" si="2"/>
        <v>-27.314455047318603</v>
      </c>
      <c r="N17" s="84"/>
      <c r="O17" s="84"/>
      <c r="P17" s="92" t="s">
        <v>175</v>
      </c>
      <c r="Q17" s="92">
        <v>21.141699187088715</v>
      </c>
      <c r="R17" s="92">
        <v>24.886303104652281</v>
      </c>
      <c r="S17" s="86">
        <f t="shared" si="3"/>
        <v>-3.7446039175635661</v>
      </c>
      <c r="T17" s="84"/>
    </row>
    <row r="18" spans="1:20" x14ac:dyDescent="0.25">
      <c r="A18" s="84"/>
      <c r="B18" s="92" t="s">
        <v>174</v>
      </c>
      <c r="C18" s="92">
        <v>223.13239999999996</v>
      </c>
      <c r="D18" s="92">
        <v>267.51590000000004</v>
      </c>
      <c r="E18" s="91">
        <v>0.78958990536277607</v>
      </c>
      <c r="F18" s="96">
        <v>10</v>
      </c>
      <c r="G18" s="92"/>
      <c r="H18" s="84"/>
      <c r="I18" s="84"/>
      <c r="J18" s="92" t="s">
        <v>174</v>
      </c>
      <c r="K18" s="88">
        <f t="shared" si="0"/>
        <v>176.18309059936905</v>
      </c>
      <c r="L18" s="88">
        <f t="shared" si="1"/>
        <v>211.22785416403789</v>
      </c>
      <c r="M18" s="88">
        <f t="shared" si="2"/>
        <v>-35.044763564668841</v>
      </c>
      <c r="N18" s="84"/>
      <c r="O18" s="84"/>
      <c r="P18" s="92" t="s">
        <v>174</v>
      </c>
      <c r="Q18" s="92">
        <v>22.337596299683806</v>
      </c>
      <c r="R18" s="92">
        <v>26.77446484190617</v>
      </c>
      <c r="S18" s="86">
        <f t="shared" si="3"/>
        <v>-4.4368685422223635</v>
      </c>
      <c r="T18" s="84"/>
    </row>
    <row r="19" spans="1:20" x14ac:dyDescent="0.25">
      <c r="A19" s="84"/>
      <c r="B19" s="92" t="s">
        <v>173</v>
      </c>
      <c r="C19" s="92">
        <v>246.34179999999998</v>
      </c>
      <c r="D19" s="92">
        <v>254.8818</v>
      </c>
      <c r="E19" s="91">
        <v>0.79621451104100938</v>
      </c>
      <c r="F19" s="96">
        <v>10.4</v>
      </c>
      <c r="G19" s="92"/>
      <c r="H19" s="84"/>
      <c r="I19" s="84"/>
      <c r="J19" s="92" t="s">
        <v>173</v>
      </c>
      <c r="K19" s="88">
        <f t="shared" si="0"/>
        <v>196.14091583596212</v>
      </c>
      <c r="L19" s="88">
        <f t="shared" si="1"/>
        <v>202.94058776025236</v>
      </c>
      <c r="M19" s="88">
        <f t="shared" si="2"/>
        <v>-6.7996719242902373</v>
      </c>
      <c r="N19" s="84"/>
      <c r="O19" s="84"/>
      <c r="P19" s="92" t="s">
        <v>173</v>
      </c>
      <c r="Q19" s="92">
        <v>24.258294537209586</v>
      </c>
      <c r="R19" s="92">
        <v>25.132714682441033</v>
      </c>
      <c r="S19" s="86">
        <f t="shared" si="3"/>
        <v>-0.87442014523144707</v>
      </c>
      <c r="T19" s="84"/>
    </row>
    <row r="20" spans="1:20" x14ac:dyDescent="0.25">
      <c r="A20" s="84">
        <v>2014</v>
      </c>
      <c r="B20" s="92" t="s">
        <v>172</v>
      </c>
      <c r="C20" s="92">
        <v>240.03999999999996</v>
      </c>
      <c r="D20" s="92">
        <v>268.20590000000004</v>
      </c>
      <c r="E20" s="91">
        <v>0.81261829652996853</v>
      </c>
      <c r="F20" s="96">
        <v>10.7</v>
      </c>
      <c r="G20" s="92"/>
      <c r="H20" s="84"/>
      <c r="I20" s="84">
        <v>2014</v>
      </c>
      <c r="J20" s="92" t="s">
        <v>172</v>
      </c>
      <c r="K20" s="88">
        <f t="shared" si="0"/>
        <v>195.06089589905361</v>
      </c>
      <c r="L20" s="88">
        <f t="shared" si="1"/>
        <v>217.94902157728711</v>
      </c>
      <c r="M20" s="88">
        <f t="shared" si="2"/>
        <v>-22.888125678233507</v>
      </c>
      <c r="N20" s="84"/>
      <c r="O20" s="84">
        <v>2014</v>
      </c>
      <c r="P20" s="92" t="s">
        <v>172</v>
      </c>
      <c r="Q20" s="92">
        <v>22.085580538481111</v>
      </c>
      <c r="R20" s="92">
        <v>24.689576592365952</v>
      </c>
      <c r="S20" s="86">
        <f t="shared" si="3"/>
        <v>-2.6039960538848419</v>
      </c>
      <c r="T20" s="84"/>
    </row>
    <row r="21" spans="1:20" x14ac:dyDescent="0.25">
      <c r="A21" s="84"/>
      <c r="B21" s="92" t="s">
        <v>175</v>
      </c>
      <c r="C21" s="92">
        <v>235.26420000000002</v>
      </c>
      <c r="D21" s="92">
        <v>255.5685</v>
      </c>
      <c r="E21" s="91">
        <v>0.82902208201892724</v>
      </c>
      <c r="F21" s="96">
        <v>10.7</v>
      </c>
      <c r="G21" s="92"/>
      <c r="H21" s="84"/>
      <c r="I21" s="84"/>
      <c r="J21" s="92" t="s">
        <v>175</v>
      </c>
      <c r="K21" s="88">
        <f t="shared" si="0"/>
        <v>195.03921690851732</v>
      </c>
      <c r="L21" s="88">
        <f t="shared" si="1"/>
        <v>211.8719299684542</v>
      </c>
      <c r="M21" s="88">
        <f t="shared" si="2"/>
        <v>-16.832713059936879</v>
      </c>
      <c r="N21" s="84"/>
      <c r="O21" s="84"/>
      <c r="P21" s="92" t="s">
        <v>175</v>
      </c>
      <c r="Q21" s="92">
        <v>22.320208675941362</v>
      </c>
      <c r="R21" s="92">
        <v>24.254947871523328</v>
      </c>
      <c r="S21" s="86">
        <f t="shared" si="3"/>
        <v>-1.9347391955819653</v>
      </c>
      <c r="T21" s="84"/>
    </row>
    <row r="22" spans="1:20" x14ac:dyDescent="0.25">
      <c r="A22" s="84"/>
      <c r="B22" s="92" t="s">
        <v>174</v>
      </c>
      <c r="C22" s="92">
        <v>244.65470000000005</v>
      </c>
      <c r="D22" s="92">
        <v>279.45949999999999</v>
      </c>
      <c r="E22" s="91">
        <v>0.83974763406940056</v>
      </c>
      <c r="F22" s="95">
        <v>11</v>
      </c>
      <c r="G22" s="92"/>
      <c r="H22" s="84"/>
      <c r="I22" s="84"/>
      <c r="J22" s="92" t="s">
        <v>174</v>
      </c>
      <c r="K22" s="88">
        <f t="shared" si="0"/>
        <v>205.44820548895902</v>
      </c>
      <c r="L22" s="88">
        <f t="shared" si="1"/>
        <v>234.67545394321763</v>
      </c>
      <c r="M22" s="88">
        <f t="shared" si="2"/>
        <v>-29.227248454258614</v>
      </c>
      <c r="N22" s="84"/>
      <c r="O22" s="84"/>
      <c r="P22" s="92" t="s">
        <v>174</v>
      </c>
      <c r="Q22" s="92">
        <v>22.717203428368791</v>
      </c>
      <c r="R22" s="92">
        <v>25.973266359694868</v>
      </c>
      <c r="S22" s="86">
        <f t="shared" si="3"/>
        <v>-3.2560629313260776</v>
      </c>
      <c r="T22" s="84"/>
    </row>
    <row r="23" spans="1:20" x14ac:dyDescent="0.25">
      <c r="A23" s="84"/>
      <c r="B23" s="92" t="s">
        <v>173</v>
      </c>
      <c r="C23" s="92">
        <v>260.21949999999998</v>
      </c>
      <c r="D23" s="92">
        <v>280.45539999999994</v>
      </c>
      <c r="E23" s="91">
        <v>0.84164037854889595</v>
      </c>
      <c r="F23" s="95">
        <v>11.5</v>
      </c>
      <c r="G23" s="92"/>
      <c r="H23" s="84"/>
      <c r="I23" s="84"/>
      <c r="J23" s="92" t="s">
        <v>173</v>
      </c>
      <c r="K23" s="88">
        <f t="shared" si="0"/>
        <v>219.01123848580443</v>
      </c>
      <c r="L23" s="88">
        <f t="shared" si="1"/>
        <v>236.04258902208198</v>
      </c>
      <c r="M23" s="88">
        <f t="shared" si="2"/>
        <v>-17.031350536277557</v>
      </c>
      <c r="N23" s="84"/>
      <c r="O23" s="84"/>
      <c r="P23" s="92" t="s">
        <v>173</v>
      </c>
      <c r="Q23" s="92">
        <v>23.220429236968702</v>
      </c>
      <c r="R23" s="92">
        <v>25.068356917867341</v>
      </c>
      <c r="S23" s="86">
        <f t="shared" si="3"/>
        <v>-1.8479276808986391</v>
      </c>
      <c r="T23" s="84"/>
    </row>
    <row r="24" spans="1:20" x14ac:dyDescent="0.25">
      <c r="A24" s="84">
        <v>2015</v>
      </c>
      <c r="B24" s="92" t="s">
        <v>172</v>
      </c>
      <c r="C24" s="92">
        <v>234.50819999999999</v>
      </c>
      <c r="D24" s="92">
        <v>267.46060000000006</v>
      </c>
      <c r="E24" s="91">
        <v>0.8466876971608831</v>
      </c>
      <c r="F24" s="95">
        <v>12.1</v>
      </c>
      <c r="G24" s="92"/>
      <c r="H24" s="84"/>
      <c r="I24" s="84">
        <v>2015</v>
      </c>
      <c r="J24" s="92" t="s">
        <v>172</v>
      </c>
      <c r="K24" s="88">
        <f t="shared" si="0"/>
        <v>198.55520782334381</v>
      </c>
      <c r="L24" s="88">
        <f t="shared" si="1"/>
        <v>226.45559949526813</v>
      </c>
      <c r="M24" s="88">
        <f t="shared" si="2"/>
        <v>-27.900391671924325</v>
      </c>
      <c r="N24" s="84"/>
      <c r="O24" s="84">
        <v>2015</v>
      </c>
      <c r="P24" s="92" t="s">
        <v>172</v>
      </c>
      <c r="Q24" s="92">
        <v>19.945576235807959</v>
      </c>
      <c r="R24" s="92">
        <v>22.794010377495866</v>
      </c>
      <c r="S24" s="86">
        <f t="shared" si="3"/>
        <v>-2.8484341416879069</v>
      </c>
      <c r="T24" s="84"/>
    </row>
    <row r="25" spans="1:20" x14ac:dyDescent="0.25">
      <c r="A25" s="84"/>
      <c r="B25" s="92" t="s">
        <v>175</v>
      </c>
      <c r="C25" s="92">
        <v>263.77029999999996</v>
      </c>
      <c r="D25" s="92">
        <v>254.7902</v>
      </c>
      <c r="E25" s="91">
        <v>0.86624605678233446</v>
      </c>
      <c r="F25" s="95">
        <v>12.3</v>
      </c>
      <c r="G25" s="92"/>
      <c r="H25" s="84"/>
      <c r="I25" s="84"/>
      <c r="J25" s="92" t="s">
        <v>175</v>
      </c>
      <c r="K25" s="88">
        <f t="shared" si="0"/>
        <v>228.48998227129337</v>
      </c>
      <c r="L25" s="88">
        <f t="shared" si="1"/>
        <v>220.71100605678237</v>
      </c>
      <c r="M25" s="88">
        <f t="shared" si="2"/>
        <v>7.7789762145110046</v>
      </c>
      <c r="N25" s="84"/>
      <c r="O25" s="84"/>
      <c r="P25" s="92" t="s">
        <v>175</v>
      </c>
      <c r="Q25" s="92">
        <v>21.809650108210711</v>
      </c>
      <c r="R25" s="92">
        <v>21.071327994197834</v>
      </c>
      <c r="S25" s="86">
        <f t="shared" si="3"/>
        <v>0.73832211401287751</v>
      </c>
      <c r="T25" s="84"/>
    </row>
    <row r="26" spans="1:20" x14ac:dyDescent="0.25">
      <c r="A26" s="84"/>
      <c r="B26" s="92" t="s">
        <v>174</v>
      </c>
      <c r="C26" s="92">
        <v>272.79109999999997</v>
      </c>
      <c r="D26" s="92">
        <v>284.92629999999997</v>
      </c>
      <c r="E26" s="91">
        <v>0.87791798107255514</v>
      </c>
      <c r="F26" s="95">
        <v>13.6</v>
      </c>
      <c r="G26" s="92"/>
      <c r="H26" s="84"/>
      <c r="I26" s="84"/>
      <c r="J26" s="92" t="s">
        <v>174</v>
      </c>
      <c r="K26" s="88">
        <f t="shared" si="0"/>
        <v>239.48821176656148</v>
      </c>
      <c r="L26" s="88">
        <f t="shared" si="1"/>
        <v>250.14192205047314</v>
      </c>
      <c r="M26" s="88">
        <f t="shared" si="2"/>
        <v>-10.653710283911664</v>
      </c>
      <c r="N26" s="84"/>
      <c r="O26" s="84"/>
      <c r="P26" s="92" t="s">
        <v>174</v>
      </c>
      <c r="Q26" s="92">
        <v>21.025230434756555</v>
      </c>
      <c r="R26" s="92">
        <v>21.96458042160976</v>
      </c>
      <c r="S26" s="86">
        <f t="shared" si="3"/>
        <v>-0.93934998685320537</v>
      </c>
      <c r="T26" s="84"/>
    </row>
    <row r="27" spans="1:20" x14ac:dyDescent="0.25">
      <c r="A27" s="84"/>
      <c r="B27" s="92" t="s">
        <v>173</v>
      </c>
      <c r="C27" s="92">
        <v>268.1377</v>
      </c>
      <c r="D27" s="92">
        <v>280.83350000000002</v>
      </c>
      <c r="E27" s="91">
        <v>0.88201892744479493</v>
      </c>
      <c r="F27" s="93">
        <v>15.1</v>
      </c>
      <c r="G27" s="92"/>
      <c r="H27" s="84"/>
      <c r="I27" s="84"/>
      <c r="J27" s="92" t="s">
        <v>173</v>
      </c>
      <c r="K27" s="88">
        <f t="shared" si="0"/>
        <v>236.50252656151417</v>
      </c>
      <c r="L27" s="88">
        <f t="shared" si="1"/>
        <v>247.70046246056782</v>
      </c>
      <c r="M27" s="88">
        <f t="shared" si="2"/>
        <v>-11.197935899053647</v>
      </c>
      <c r="N27" s="84"/>
      <c r="O27" s="84"/>
      <c r="P27" s="92" t="s">
        <v>173</v>
      </c>
      <c r="Q27" s="92">
        <v>18.853180173297766</v>
      </c>
      <c r="R27" s="92">
        <v>19.859085153559683</v>
      </c>
      <c r="S27" s="86">
        <f t="shared" si="3"/>
        <v>-1.0059049802619171</v>
      </c>
      <c r="T27" s="84"/>
    </row>
    <row r="28" spans="1:20" x14ac:dyDescent="0.25">
      <c r="A28" s="84">
        <v>2016</v>
      </c>
      <c r="B28" s="92" t="s">
        <v>172</v>
      </c>
      <c r="C28" s="92">
        <v>257.99959999999999</v>
      </c>
      <c r="D28" s="92">
        <v>274.31479999999999</v>
      </c>
      <c r="E28" s="91">
        <v>0.90220820189274442</v>
      </c>
      <c r="F28" s="95">
        <v>15.4</v>
      </c>
      <c r="G28" s="92"/>
      <c r="H28" s="84"/>
      <c r="I28" s="84">
        <v>2016</v>
      </c>
      <c r="J28" s="92" t="s">
        <v>172</v>
      </c>
      <c r="K28" s="88">
        <f t="shared" si="0"/>
        <v>232.7693552050473</v>
      </c>
      <c r="L28" s="88">
        <f t="shared" si="1"/>
        <v>247.48906246056779</v>
      </c>
      <c r="M28" s="88">
        <f t="shared" si="2"/>
        <v>-14.71970725552049</v>
      </c>
      <c r="N28" s="84"/>
      <c r="O28" s="84">
        <v>2016</v>
      </c>
      <c r="P28" s="92" t="s">
        <v>172</v>
      </c>
      <c r="Q28" s="92">
        <v>16.346331222521155</v>
      </c>
      <c r="R28" s="92">
        <v>17.333789824923457</v>
      </c>
      <c r="S28" s="86">
        <f t="shared" si="3"/>
        <v>-0.98745860240230243</v>
      </c>
      <c r="T28" s="84"/>
    </row>
    <row r="29" spans="1:20" x14ac:dyDescent="0.25">
      <c r="A29" s="84"/>
      <c r="B29" s="92" t="s">
        <v>175</v>
      </c>
      <c r="C29" s="92">
        <v>301.59190000000001</v>
      </c>
      <c r="D29" s="92">
        <v>270.82360000000006</v>
      </c>
      <c r="E29" s="91">
        <v>0.92271293375394314</v>
      </c>
      <c r="F29" s="95">
        <v>15.1</v>
      </c>
      <c r="G29" s="92"/>
      <c r="H29" s="84"/>
      <c r="I29" s="84"/>
      <c r="J29" s="92" t="s">
        <v>175</v>
      </c>
      <c r="K29" s="88">
        <f t="shared" si="0"/>
        <v>278.28274684542583</v>
      </c>
      <c r="L29" s="88">
        <f t="shared" si="1"/>
        <v>249.89243848580446</v>
      </c>
      <c r="M29" s="88">
        <f t="shared" si="2"/>
        <v>28.390308359621372</v>
      </c>
      <c r="N29" s="84"/>
      <c r="O29" s="84"/>
      <c r="P29" s="92" t="s">
        <v>175</v>
      </c>
      <c r="Q29" s="92">
        <v>20.069345449650712</v>
      </c>
      <c r="R29" s="92">
        <v>18.050209051042341</v>
      </c>
      <c r="S29" s="86">
        <f t="shared" si="3"/>
        <v>2.0191363986083708</v>
      </c>
      <c r="T29" s="84"/>
    </row>
    <row r="30" spans="1:20" x14ac:dyDescent="0.25">
      <c r="A30" s="84"/>
      <c r="B30" s="92" t="s">
        <v>174</v>
      </c>
      <c r="C30" s="92">
        <v>284.87779999999998</v>
      </c>
      <c r="D30" s="92">
        <v>281.46580000000006</v>
      </c>
      <c r="E30" s="91">
        <v>0.93406940063091481</v>
      </c>
      <c r="F30" s="94">
        <v>14</v>
      </c>
      <c r="G30" s="92"/>
      <c r="H30" s="84"/>
      <c r="I30" s="84"/>
      <c r="J30" s="92" t="s">
        <v>174</v>
      </c>
      <c r="K30" s="88">
        <f t="shared" si="0"/>
        <v>266.0956358990536</v>
      </c>
      <c r="L30" s="88">
        <f t="shared" si="1"/>
        <v>262.90859110410099</v>
      </c>
      <c r="M30" s="88">
        <f t="shared" si="2"/>
        <v>3.1870447949526124</v>
      </c>
      <c r="N30" s="84"/>
      <c r="O30" s="84"/>
      <c r="P30" s="92" t="s">
        <v>174</v>
      </c>
      <c r="Q30" s="92">
        <v>20.253567086300936</v>
      </c>
      <c r="R30" s="92">
        <v>20.033792213651093</v>
      </c>
      <c r="S30" s="86">
        <f t="shared" si="3"/>
        <v>0.21977487264984319</v>
      </c>
      <c r="T30" s="84"/>
    </row>
    <row r="31" spans="1:20" x14ac:dyDescent="0.25">
      <c r="A31" s="84"/>
      <c r="B31" s="92" t="s">
        <v>173</v>
      </c>
      <c r="C31" s="92">
        <v>280.40889999999996</v>
      </c>
      <c r="D31" s="92">
        <v>273.96949999999998</v>
      </c>
      <c r="E31" s="91">
        <v>0.94290220820189263</v>
      </c>
      <c r="F31" s="93">
        <v>13.9</v>
      </c>
      <c r="G31" s="92"/>
      <c r="H31" s="84"/>
      <c r="I31" s="84"/>
      <c r="J31" s="92" t="s">
        <v>173</v>
      </c>
      <c r="K31" s="88">
        <f t="shared" si="0"/>
        <v>264.39817100946368</v>
      </c>
      <c r="L31" s="88">
        <f t="shared" si="1"/>
        <v>258.32644652996839</v>
      </c>
      <c r="M31" s="88">
        <f t="shared" si="2"/>
        <v>6.0717244794952876</v>
      </c>
      <c r="N31" s="84"/>
      <c r="O31" s="84"/>
      <c r="P31" s="92" t="s">
        <v>173</v>
      </c>
      <c r="Q31" s="92">
        <v>20.177369998027853</v>
      </c>
      <c r="R31" s="92">
        <v>19.709106715219111</v>
      </c>
      <c r="S31" s="86">
        <f t="shared" si="3"/>
        <v>0.46826328280874208</v>
      </c>
      <c r="T31" s="84"/>
    </row>
    <row r="32" spans="1:20" x14ac:dyDescent="0.25">
      <c r="A32" s="87">
        <v>2017</v>
      </c>
      <c r="B32" s="87" t="s">
        <v>172</v>
      </c>
      <c r="C32" s="88">
        <v>268.72060000000005</v>
      </c>
      <c r="D32" s="88">
        <v>263.7127999999999</v>
      </c>
      <c r="E32" s="91">
        <v>0.96056782334384849</v>
      </c>
      <c r="F32" s="89">
        <v>13.232200000000001</v>
      </c>
      <c r="G32" s="87"/>
      <c r="H32" s="87"/>
      <c r="I32" s="87">
        <v>2017</v>
      </c>
      <c r="J32" s="87" t="s">
        <v>172</v>
      </c>
      <c r="K32" s="88">
        <f t="shared" si="0"/>
        <v>258.12436182965303</v>
      </c>
      <c r="L32" s="88">
        <f t="shared" si="1"/>
        <v>253.31403028391156</v>
      </c>
      <c r="M32" s="88">
        <f t="shared" si="2"/>
        <v>4.8103315457414624</v>
      </c>
      <c r="N32" s="87"/>
      <c r="O32" s="87">
        <v>2017</v>
      </c>
      <c r="P32" s="87" t="s">
        <v>172</v>
      </c>
      <c r="Q32" s="92">
        <v>20.352458234258364</v>
      </c>
      <c r="R32" s="92">
        <v>19.932691506812251</v>
      </c>
      <c r="S32" s="86">
        <f t="shared" si="3"/>
        <v>0.41976672744611321</v>
      </c>
      <c r="T32" s="84"/>
    </row>
    <row r="33" spans="1:20" x14ac:dyDescent="0.25">
      <c r="A33" s="85"/>
      <c r="B33" s="84" t="s">
        <v>175</v>
      </c>
      <c r="C33" s="88">
        <v>298.06640000000004</v>
      </c>
      <c r="D33" s="88">
        <v>273.04000000000002</v>
      </c>
      <c r="E33" s="91">
        <v>0.97160883280757093</v>
      </c>
      <c r="F33" s="89">
        <v>13.210266669999999</v>
      </c>
      <c r="G33" s="84"/>
      <c r="H33" s="84"/>
      <c r="I33" s="85"/>
      <c r="J33" s="84" t="s">
        <v>175</v>
      </c>
      <c r="K33" s="88">
        <f t="shared" si="0"/>
        <v>289.60394700315459</v>
      </c>
      <c r="L33" s="88">
        <f t="shared" si="1"/>
        <v>265.28807570977921</v>
      </c>
      <c r="M33" s="88">
        <f t="shared" si="2"/>
        <v>24.31587129337538</v>
      </c>
      <c r="N33" s="84"/>
      <c r="O33" s="85"/>
      <c r="P33" s="84" t="s">
        <v>175</v>
      </c>
      <c r="Q33" s="92">
        <v>22.563238689999999</v>
      </c>
      <c r="R33" s="92">
        <v>20.66877277</v>
      </c>
      <c r="S33" s="86">
        <f t="shared" si="3"/>
        <v>1.8944659199999982</v>
      </c>
      <c r="T33" s="84"/>
    </row>
    <row r="34" spans="1:20" x14ac:dyDescent="0.25">
      <c r="B34" s="84" t="s">
        <v>174</v>
      </c>
      <c r="C34" s="88">
        <v>298.68549999999999</v>
      </c>
      <c r="D34" s="88">
        <v>278.89699999999999</v>
      </c>
      <c r="E34" s="90">
        <v>0.97886435331230282</v>
      </c>
      <c r="F34" s="89">
        <v>13.167766666666665</v>
      </c>
      <c r="G34" s="84"/>
      <c r="H34" s="84"/>
      <c r="I34" s="85"/>
      <c r="J34" s="84" t="s">
        <v>174</v>
      </c>
      <c r="K34" s="88">
        <f t="shared" si="0"/>
        <v>292.37258880126183</v>
      </c>
      <c r="L34" s="88">
        <f t="shared" si="1"/>
        <v>273.0023315457413</v>
      </c>
      <c r="M34" s="88">
        <f t="shared" si="2"/>
        <v>19.370257255520528</v>
      </c>
      <c r="N34" s="84"/>
      <c r="O34" s="85"/>
      <c r="P34" s="84" t="s">
        <v>174</v>
      </c>
      <c r="Q34" s="92">
        <v>22.683079639999999</v>
      </c>
      <c r="R34" s="92">
        <v>21.180281140000002</v>
      </c>
      <c r="S34" s="86">
        <f t="shared" si="3"/>
        <v>1.5027984999999973</v>
      </c>
      <c r="T34" s="84"/>
    </row>
    <row r="35" spans="1:20" x14ac:dyDescent="0.25">
      <c r="B35" s="84" t="s">
        <v>173</v>
      </c>
      <c r="C35" s="88">
        <v>324.68040000000002</v>
      </c>
      <c r="D35" s="88">
        <v>291.56420000000003</v>
      </c>
      <c r="E35" s="90">
        <v>0.9873817034700314</v>
      </c>
      <c r="F35" s="89">
        <v>13.641366666666665</v>
      </c>
      <c r="G35" s="84"/>
      <c r="H35" s="84"/>
      <c r="I35" s="85"/>
      <c r="J35" s="84" t="s">
        <v>173</v>
      </c>
      <c r="K35" s="88">
        <f t="shared" si="0"/>
        <v>320.58348643533122</v>
      </c>
      <c r="L35" s="88">
        <f t="shared" si="1"/>
        <v>287.88515646687694</v>
      </c>
      <c r="M35" s="88">
        <f t="shared" si="2"/>
        <v>32.698329968454289</v>
      </c>
      <c r="N35" s="84"/>
      <c r="O35" s="85"/>
      <c r="P35" s="84" t="s">
        <v>173</v>
      </c>
      <c r="Q35" s="87">
        <v>23.791292444650797</v>
      </c>
      <c r="R35" s="87">
        <v>21.352919983602337</v>
      </c>
      <c r="S35" s="86">
        <f t="shared" si="3"/>
        <v>2.4383724610484592</v>
      </c>
      <c r="T35" s="84"/>
    </row>
    <row r="36" spans="1:20" x14ac:dyDescent="0.25">
      <c r="A36" s="53">
        <v>2018</v>
      </c>
      <c r="B36" s="84" t="s">
        <v>172</v>
      </c>
      <c r="C36" s="88">
        <v>269.1558</v>
      </c>
      <c r="D36" s="88">
        <v>287.40730000000002</v>
      </c>
      <c r="E36" s="90">
        <v>1</v>
      </c>
      <c r="F36" s="89">
        <v>11.953899999999999</v>
      </c>
      <c r="G36" s="84"/>
      <c r="H36" s="84"/>
      <c r="I36" s="85"/>
      <c r="J36" s="84" t="s">
        <v>172</v>
      </c>
      <c r="K36" s="88">
        <f t="shared" si="0"/>
        <v>269.1558</v>
      </c>
      <c r="L36" s="88">
        <f t="shared" si="1"/>
        <v>287.40730000000002</v>
      </c>
      <c r="M36" s="88">
        <f t="shared" si="2"/>
        <v>-18.251500000000021</v>
      </c>
      <c r="N36" s="84"/>
      <c r="O36" s="85"/>
      <c r="P36" s="84" t="s">
        <v>172</v>
      </c>
      <c r="Q36" s="87">
        <v>22.543677038762901</v>
      </c>
      <c r="R36" s="87">
        <v>24.016625893451</v>
      </c>
      <c r="S36" s="86">
        <f t="shared" si="3"/>
        <v>-1.4729488546880987</v>
      </c>
      <c r="T36" s="84"/>
    </row>
    <row r="37" spans="1:20" x14ac:dyDescent="0.25">
      <c r="A37" s="85" t="s">
        <v>171</v>
      </c>
      <c r="B37" s="84"/>
      <c r="C37" s="84"/>
      <c r="D37" s="84"/>
      <c r="E37" s="84"/>
      <c r="F37" s="84"/>
      <c r="G37" s="84"/>
      <c r="H37" s="84"/>
      <c r="I37" s="85"/>
      <c r="J37" s="84"/>
      <c r="K37" s="84"/>
      <c r="L37" s="84"/>
      <c r="M37" s="84"/>
      <c r="N37" s="84"/>
      <c r="O37" s="85"/>
      <c r="P37" s="84"/>
      <c r="Q37" s="84"/>
      <c r="R37" s="84"/>
      <c r="S37" s="84"/>
      <c r="T37" s="84"/>
    </row>
    <row r="38" spans="1:20" x14ac:dyDescent="0.25">
      <c r="A38" s="85"/>
      <c r="B38" s="84"/>
      <c r="C38" s="84"/>
      <c r="D38" s="84"/>
      <c r="E38" s="84"/>
      <c r="F38" s="84"/>
      <c r="G38" s="84"/>
      <c r="H38" s="84"/>
      <c r="I38" s="85"/>
      <c r="J38" s="84"/>
      <c r="K38" s="84"/>
      <c r="L38" s="84"/>
      <c r="M38" s="84"/>
      <c r="N38" s="84"/>
      <c r="O38" s="85"/>
      <c r="P38" s="84"/>
      <c r="Q38" s="84"/>
      <c r="R38" s="84"/>
      <c r="S38" s="84"/>
      <c r="T38" s="84"/>
    </row>
    <row r="39" spans="1:20" x14ac:dyDescent="0.25">
      <c r="A39" s="85"/>
      <c r="B39" s="84"/>
      <c r="C39" s="84"/>
      <c r="D39" s="84"/>
      <c r="E39" s="84"/>
      <c r="F39" s="84"/>
      <c r="G39" s="84"/>
      <c r="H39" s="84"/>
      <c r="I39" s="85"/>
      <c r="J39" s="84"/>
      <c r="K39" s="84"/>
      <c r="L39" s="84"/>
      <c r="M39" s="84"/>
      <c r="N39" s="84"/>
      <c r="O39" s="85"/>
      <c r="P39" s="84"/>
      <c r="Q39" s="84"/>
      <c r="R39" s="84"/>
      <c r="S39" s="84"/>
      <c r="T39" s="84"/>
    </row>
    <row r="40" spans="1:20" x14ac:dyDescent="0.25">
      <c r="A40" s="85"/>
      <c r="B40" s="84"/>
      <c r="C40" s="84"/>
      <c r="D40" s="84"/>
      <c r="E40" s="84"/>
      <c r="F40" s="84"/>
      <c r="G40" s="84"/>
      <c r="H40" s="84"/>
      <c r="I40" s="85"/>
      <c r="J40" s="84"/>
      <c r="K40" s="84"/>
      <c r="L40" s="84"/>
      <c r="M40" s="84"/>
      <c r="N40" s="84"/>
      <c r="O40" s="85"/>
      <c r="P40" s="84"/>
      <c r="Q40" s="84"/>
      <c r="R40" s="84"/>
      <c r="S40" s="84"/>
      <c r="T40" s="8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71" zoomScaleNormal="71" zoomScalePageLayoutView="80" workbookViewId="0">
      <selection activeCell="A51" sqref="A51"/>
    </sheetView>
  </sheetViews>
  <sheetFormatPr defaultColWidth="8.85546875" defaultRowHeight="15" x14ac:dyDescent="0.25"/>
  <cols>
    <col min="1" max="1" width="8.85546875" style="13"/>
    <col min="2" max="2" width="11" style="13" customWidth="1"/>
    <col min="3" max="10" width="8.85546875" style="13"/>
    <col min="11" max="11" width="8.85546875" style="99"/>
    <col min="12" max="16384" width="8.85546875" style="13"/>
  </cols>
  <sheetData>
    <row r="1" spans="1:12" ht="26.25" x14ac:dyDescent="0.4">
      <c r="A1" s="106" t="s">
        <v>185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x14ac:dyDescent="0.25">
      <c r="A2" s="105" t="s">
        <v>30</v>
      </c>
      <c r="B2" s="105"/>
      <c r="C2" s="104">
        <v>2010</v>
      </c>
      <c r="D2" s="104">
        <v>2011</v>
      </c>
      <c r="E2" s="104">
        <v>2012</v>
      </c>
      <c r="F2" s="104">
        <v>2013</v>
      </c>
      <c r="G2" s="104">
        <v>2014</v>
      </c>
      <c r="H2" s="104">
        <v>2015</v>
      </c>
      <c r="I2" s="104">
        <v>2016</v>
      </c>
      <c r="J2" s="104">
        <v>2017</v>
      </c>
      <c r="K2" s="103">
        <v>2018</v>
      </c>
    </row>
    <row r="3" spans="1:12" ht="17.25" x14ac:dyDescent="0.3">
      <c r="A3" s="12" t="s">
        <v>184</v>
      </c>
      <c r="B3" s="12" t="s">
        <v>3</v>
      </c>
      <c r="C3" s="102">
        <v>9.1879723526593207</v>
      </c>
      <c r="D3" s="102">
        <v>9.8160184757505782</v>
      </c>
      <c r="E3" s="102">
        <v>10.03300173988691</v>
      </c>
      <c r="F3" s="102">
        <v>11.830106452938759</v>
      </c>
      <c r="G3" s="102">
        <v>16.379399844720496</v>
      </c>
      <c r="H3" s="102">
        <v>16.199125186289123</v>
      </c>
      <c r="I3" s="102">
        <v>19.248328671328672</v>
      </c>
      <c r="J3" s="102">
        <v>18.488127093596059</v>
      </c>
      <c r="K3" s="99">
        <v>16.385600000000004</v>
      </c>
      <c r="L3" s="13">
        <f>K3-J3</f>
        <v>-2.1025270935960556</v>
      </c>
    </row>
    <row r="4" spans="1:12" ht="17.25" x14ac:dyDescent="0.3">
      <c r="A4" s="12"/>
      <c r="B4" s="12" t="s">
        <v>9</v>
      </c>
      <c r="C4" s="102">
        <v>88.592006708193594</v>
      </c>
      <c r="D4" s="102">
        <v>111.55193394919171</v>
      </c>
      <c r="E4" s="102">
        <v>119.46570378425403</v>
      </c>
      <c r="F4" s="102">
        <v>114.94852568845045</v>
      </c>
      <c r="G4" s="102">
        <v>126.04515605590061</v>
      </c>
      <c r="H4" s="102">
        <v>107.33721572280182</v>
      </c>
      <c r="I4" s="102">
        <v>106.95613251748252</v>
      </c>
      <c r="J4" s="102">
        <v>117.22920262725782</v>
      </c>
      <c r="K4" s="99">
        <v>111.8468</v>
      </c>
      <c r="L4" s="13">
        <f>K4-J4</f>
        <v>-5.382402627257818</v>
      </c>
    </row>
    <row r="5" spans="1:12" ht="17.25" x14ac:dyDescent="0.3">
      <c r="A5" s="12"/>
      <c r="B5" s="12" t="s">
        <v>10</v>
      </c>
      <c r="C5" s="102">
        <v>97.44288366075709</v>
      </c>
      <c r="D5" s="102">
        <v>108.85267528868361</v>
      </c>
      <c r="E5" s="102">
        <v>107.07457503262289</v>
      </c>
      <c r="F5" s="102">
        <v>106.35890711056308</v>
      </c>
      <c r="G5" s="102">
        <v>152.96628260869565</v>
      </c>
      <c r="H5" s="102">
        <v>153.43496833084953</v>
      </c>
      <c r="I5" s="102">
        <v>159.76013041958041</v>
      </c>
      <c r="J5" s="102">
        <v>144.03449359605909</v>
      </c>
      <c r="K5" s="99">
        <v>140.92339999999999</v>
      </c>
      <c r="L5" s="13">
        <f>K5-J5</f>
        <v>-3.1110935960591064</v>
      </c>
    </row>
    <row r="6" spans="1:12" x14ac:dyDescent="0.25">
      <c r="A6" s="105" t="s">
        <v>183</v>
      </c>
      <c r="B6" s="105"/>
      <c r="C6" s="104">
        <v>2010</v>
      </c>
      <c r="D6" s="104">
        <v>2011</v>
      </c>
      <c r="E6" s="104">
        <v>2012</v>
      </c>
      <c r="F6" s="104">
        <v>2013</v>
      </c>
      <c r="G6" s="104">
        <v>2014</v>
      </c>
      <c r="H6" s="104">
        <v>2015</v>
      </c>
      <c r="I6" s="104">
        <v>2016</v>
      </c>
      <c r="J6" s="104">
        <v>2017</v>
      </c>
      <c r="K6" s="103">
        <v>2018</v>
      </c>
    </row>
    <row r="7" spans="1:12" ht="17.25" x14ac:dyDescent="0.3">
      <c r="A7" s="12"/>
      <c r="B7" s="12" t="s">
        <v>3</v>
      </c>
      <c r="C7" s="102">
        <v>0.80479159456381888</v>
      </c>
      <c r="D7" s="102">
        <v>0.9574418923756477</v>
      </c>
      <c r="E7" s="102">
        <v>0.93869316562685567</v>
      </c>
      <c r="F7" s="102">
        <v>1.0135745038537194</v>
      </c>
      <c r="G7" s="102">
        <v>1.2250780355933928</v>
      </c>
      <c r="H7" s="102">
        <v>1.1670442332551034</v>
      </c>
      <c r="I7" s="102">
        <v>1.0997582758606366</v>
      </c>
      <c r="J7" s="102">
        <v>1.3444455893573117</v>
      </c>
      <c r="K7" s="99">
        <v>1.3708170149394427</v>
      </c>
      <c r="L7" s="13">
        <f>K7-J7</f>
        <v>2.6371425582131014E-2</v>
      </c>
    </row>
    <row r="8" spans="1:12" ht="17.25" x14ac:dyDescent="0.3">
      <c r="A8" s="12"/>
      <c r="B8" s="12" t="s">
        <v>9</v>
      </c>
      <c r="C8" s="102">
        <v>7.773057080088309</v>
      </c>
      <c r="D8" s="102">
        <v>10.888346247093207</v>
      </c>
      <c r="E8" s="102">
        <v>11.181143054980231</v>
      </c>
      <c r="F8" s="102">
        <v>9.8572189581452179</v>
      </c>
      <c r="G8" s="102">
        <v>9.4208474342899304</v>
      </c>
      <c r="H8" s="102">
        <v>7.7323819383716277</v>
      </c>
      <c r="I8" s="102">
        <v>6.1107384073830335</v>
      </c>
      <c r="J8" s="102">
        <v>8.5177015357671237</v>
      </c>
      <c r="K8" s="99">
        <v>9.3640226065974712</v>
      </c>
      <c r="L8" s="13">
        <f>K8-J8</f>
        <v>0.84632107083034747</v>
      </c>
    </row>
    <row r="9" spans="1:12" ht="17.25" x14ac:dyDescent="0.3">
      <c r="A9" s="12"/>
      <c r="B9" s="12" t="s">
        <v>10</v>
      </c>
      <c r="C9" s="102">
        <v>8.5452818530198318</v>
      </c>
      <c r="D9" s="102">
        <v>10.62227149928246</v>
      </c>
      <c r="E9" s="102">
        <v>10.037995920750518</v>
      </c>
      <c r="F9" s="102">
        <v>9.1121193875059774</v>
      </c>
      <c r="G9" s="102">
        <v>11.439655068597791</v>
      </c>
      <c r="H9" s="102">
        <v>11.04615006418123</v>
      </c>
      <c r="I9" s="102">
        <v>9.1358345392774858</v>
      </c>
      <c r="J9" s="102">
        <v>10.490311109133925</v>
      </c>
      <c r="K9" s="99">
        <v>11.808837417225998</v>
      </c>
      <c r="L9" s="13">
        <f>K9-J9</f>
        <v>1.3185263080920731</v>
      </c>
    </row>
    <row r="10" spans="1:12" ht="17.25" x14ac:dyDescent="0.3">
      <c r="A10" s="12"/>
      <c r="B10" s="12"/>
      <c r="C10" s="102"/>
      <c r="D10" s="102"/>
      <c r="E10" s="102"/>
      <c r="F10" s="102"/>
      <c r="G10" s="102"/>
      <c r="H10" s="102"/>
      <c r="I10" s="102"/>
      <c r="J10" s="102"/>
    </row>
    <row r="11" spans="1:12" x14ac:dyDescent="0.25">
      <c r="A11" s="105" t="s">
        <v>59</v>
      </c>
      <c r="B11" s="105"/>
      <c r="C11" s="104">
        <v>2010</v>
      </c>
      <c r="D11" s="104">
        <v>2011</v>
      </c>
      <c r="E11" s="104">
        <v>2012</v>
      </c>
      <c r="F11" s="104">
        <v>2013</v>
      </c>
      <c r="G11" s="104">
        <v>2014</v>
      </c>
      <c r="H11" s="104">
        <v>2015</v>
      </c>
      <c r="I11" s="104">
        <v>2016</v>
      </c>
      <c r="J11" s="104">
        <v>2017</v>
      </c>
      <c r="K11" s="103">
        <v>2018</v>
      </c>
    </row>
    <row r="12" spans="1:12" ht="17.25" x14ac:dyDescent="0.3">
      <c r="A12" s="12" t="s">
        <v>184</v>
      </c>
      <c r="B12" s="12" t="s">
        <v>3</v>
      </c>
      <c r="C12" s="102">
        <v>5.420608864398659</v>
      </c>
      <c r="D12" s="102">
        <v>6.4454226327944584</v>
      </c>
      <c r="E12" s="102">
        <v>8.209596781209223</v>
      </c>
      <c r="F12" s="102">
        <v>7.8650657624332103</v>
      </c>
      <c r="G12" s="102">
        <v>9.3991238354037243</v>
      </c>
      <c r="H12" s="102">
        <v>10.679026080476902</v>
      </c>
      <c r="I12" s="102">
        <v>14.036782167832168</v>
      </c>
      <c r="J12" s="102">
        <v>11.62572775041051</v>
      </c>
      <c r="K12" s="99">
        <v>10.869299999999999</v>
      </c>
    </row>
    <row r="13" spans="1:12" ht="17.25" x14ac:dyDescent="0.3">
      <c r="A13" s="12"/>
      <c r="B13" s="12" t="s">
        <v>9</v>
      </c>
      <c r="C13" s="102">
        <v>44.740836224245328</v>
      </c>
      <c r="D13" s="102">
        <v>51.56089191685912</v>
      </c>
      <c r="E13" s="102">
        <v>69.389769464984781</v>
      </c>
      <c r="F13" s="102">
        <v>71.717048088779279</v>
      </c>
      <c r="G13" s="102">
        <v>88.764553183229793</v>
      </c>
      <c r="H13" s="102">
        <v>60.705618107302548</v>
      </c>
      <c r="I13" s="102">
        <v>40.396883916083915</v>
      </c>
      <c r="J13" s="102">
        <v>47.60996453201971</v>
      </c>
      <c r="K13" s="99">
        <v>57.750300000000003</v>
      </c>
    </row>
    <row r="14" spans="1:12" ht="17.25" x14ac:dyDescent="0.3">
      <c r="A14" s="12"/>
      <c r="B14" s="12" t="s">
        <v>10</v>
      </c>
      <c r="C14" s="102">
        <v>157.91478792525157</v>
      </c>
      <c r="D14" s="102">
        <v>178.51902586605087</v>
      </c>
      <c r="E14" s="102">
        <v>195.50709569377997</v>
      </c>
      <c r="F14" s="102">
        <v>209.0071031648171</v>
      </c>
      <c r="G14" s="102">
        <v>231.88783812111797</v>
      </c>
      <c r="H14" s="102">
        <v>244.5058558122206</v>
      </c>
      <c r="I14" s="102">
        <v>249.61455629370633</v>
      </c>
      <c r="J14" s="102">
        <v>215.30275632183913</v>
      </c>
      <c r="K14" s="99">
        <v>218.7877</v>
      </c>
    </row>
    <row r="15" spans="1:12" x14ac:dyDescent="0.25">
      <c r="A15" s="105" t="s">
        <v>183</v>
      </c>
      <c r="B15" s="105"/>
      <c r="C15" s="104">
        <v>2010</v>
      </c>
      <c r="D15" s="104">
        <v>2011</v>
      </c>
      <c r="E15" s="104">
        <v>2012</v>
      </c>
      <c r="F15" s="104">
        <v>2013</v>
      </c>
      <c r="G15" s="104">
        <v>2014</v>
      </c>
      <c r="H15" s="104">
        <v>2015</v>
      </c>
      <c r="I15" s="104">
        <v>2016</v>
      </c>
      <c r="J15" s="104">
        <v>2017</v>
      </c>
      <c r="K15" s="103">
        <v>2018</v>
      </c>
    </row>
    <row r="16" spans="1:12" ht="17.25" x14ac:dyDescent="0.3">
      <c r="A16" s="12"/>
      <c r="B16" s="12" t="s">
        <v>3</v>
      </c>
      <c r="C16" s="102">
        <v>0.47553398927780893</v>
      </c>
      <c r="D16" s="102">
        <v>0.62894148582840304</v>
      </c>
      <c r="E16" s="102">
        <v>0.76787097602958887</v>
      </c>
      <c r="F16" s="102">
        <v>0.6741079112971875</v>
      </c>
      <c r="G16" s="102">
        <v>0.70377853168125626</v>
      </c>
      <c r="H16" s="102">
        <v>0.77103840434335225</v>
      </c>
      <c r="I16" s="102">
        <v>0.80284696393420407</v>
      </c>
      <c r="J16" s="102">
        <v>0.84381580892786046</v>
      </c>
      <c r="K16" s="99">
        <v>0.90935344281717745</v>
      </c>
    </row>
    <row r="17" spans="1:11" ht="17.25" x14ac:dyDescent="0.3">
      <c r="A17" s="12"/>
      <c r="B17" s="12" t="s">
        <v>9</v>
      </c>
      <c r="C17" s="102">
        <v>3.9160434494983116</v>
      </c>
      <c r="D17" s="102">
        <v>5.0175871778677692</v>
      </c>
      <c r="E17" s="102">
        <v>6.5079971558652696</v>
      </c>
      <c r="F17" s="102">
        <v>6.1605370788630944</v>
      </c>
      <c r="G17" s="102">
        <v>6.6442942886785952</v>
      </c>
      <c r="H17" s="102">
        <v>4.383035636035971</v>
      </c>
      <c r="I17" s="102">
        <v>2.3055791005026309</v>
      </c>
      <c r="J17" s="102">
        <v>3.4582006534708096</v>
      </c>
      <c r="K17" s="99">
        <v>4.8234739512430362</v>
      </c>
    </row>
    <row r="18" spans="1:11" ht="17.25" x14ac:dyDescent="0.3">
      <c r="A18" s="12"/>
      <c r="B18" s="12" t="s">
        <v>10</v>
      </c>
      <c r="C18" s="102">
        <v>13.846584606691174</v>
      </c>
      <c r="D18" s="102">
        <v>17.443478351921943</v>
      </c>
      <c r="E18" s="102">
        <v>18.270020818566614</v>
      </c>
      <c r="F18" s="102">
        <v>17.940424496653691</v>
      </c>
      <c r="G18" s="102">
        <v>17.341503772006099</v>
      </c>
      <c r="H18" s="102">
        <v>17.639936337116541</v>
      </c>
      <c r="I18" s="102">
        <v>14.225363760486621</v>
      </c>
      <c r="J18" s="102">
        <v>15.630675044413584</v>
      </c>
      <c r="K18" s="99">
        <v>18.283798499390809</v>
      </c>
    </row>
    <row r="19" spans="1:1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1" x14ac:dyDescent="0.25">
      <c r="A20" s="101" t="s">
        <v>171</v>
      </c>
      <c r="B20" s="100"/>
      <c r="C20" s="100"/>
      <c r="D20" s="100"/>
      <c r="E20" s="100"/>
      <c r="F20" s="100"/>
      <c r="G20" s="100"/>
      <c r="H20" s="100"/>
      <c r="I20" s="101"/>
      <c r="J20" s="100"/>
    </row>
    <row r="21" spans="1:1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51" sqref="A51"/>
    </sheetView>
  </sheetViews>
  <sheetFormatPr defaultColWidth="8.85546875" defaultRowHeight="15" x14ac:dyDescent="0.25"/>
  <cols>
    <col min="1" max="1" width="22.7109375" style="53" customWidth="1"/>
    <col min="2" max="5" width="8.85546875" style="53"/>
    <col min="6" max="6" width="9.28515625" style="53" bestFit="1" customWidth="1"/>
    <col min="7" max="7" width="9.42578125" style="53" bestFit="1" customWidth="1"/>
    <col min="8" max="16384" width="8.85546875" style="53"/>
  </cols>
  <sheetData>
    <row r="1" spans="1:7" ht="26.25" x14ac:dyDescent="0.4">
      <c r="A1" s="1" t="s">
        <v>199</v>
      </c>
    </row>
    <row r="3" spans="1:7" x14ac:dyDescent="0.25">
      <c r="A3" s="53" t="s">
        <v>198</v>
      </c>
      <c r="B3" s="53" t="s">
        <v>197</v>
      </c>
      <c r="D3" s="53" t="s">
        <v>196</v>
      </c>
      <c r="F3" s="53" t="s">
        <v>195</v>
      </c>
    </row>
    <row r="4" spans="1:7" x14ac:dyDescent="0.25">
      <c r="B4" s="53" t="s">
        <v>183</v>
      </c>
      <c r="C4" s="53" t="s">
        <v>194</v>
      </c>
      <c r="D4" s="53" t="s">
        <v>183</v>
      </c>
      <c r="E4" s="53" t="s">
        <v>193</v>
      </c>
      <c r="F4" s="53" t="s">
        <v>183</v>
      </c>
      <c r="G4" s="53" t="s">
        <v>193</v>
      </c>
    </row>
    <row r="5" spans="1:7" x14ac:dyDescent="0.25">
      <c r="A5" s="53" t="s">
        <v>192</v>
      </c>
    </row>
    <row r="6" spans="1:7" x14ac:dyDescent="0.25">
      <c r="A6" s="53" t="s">
        <v>80</v>
      </c>
      <c r="B6" s="107">
        <v>0.99710236717143874</v>
      </c>
      <c r="C6" s="107">
        <v>11.901999999999999</v>
      </c>
      <c r="D6" s="16">
        <v>0.21847447984202362</v>
      </c>
      <c r="E6" s="16">
        <v>5.846371083198959E-2</v>
      </c>
      <c r="F6" s="107">
        <v>178.78209566217083</v>
      </c>
      <c r="G6" s="107">
        <v>657.400985221675</v>
      </c>
    </row>
    <row r="7" spans="1:7" x14ac:dyDescent="0.25">
      <c r="A7" s="53" t="s">
        <v>190</v>
      </c>
      <c r="B7" s="107">
        <v>0.47306326292755607</v>
      </c>
      <c r="C7" s="107">
        <v>5.6435000000000004</v>
      </c>
      <c r="D7" s="16">
        <v>0.10607675783465467</v>
      </c>
      <c r="E7" s="16">
        <v>-3.8665630246318701E-2</v>
      </c>
      <c r="F7" s="107">
        <v>45.368476307445746</v>
      </c>
      <c r="G7" s="107">
        <v>-226.98604269293992</v>
      </c>
    </row>
    <row r="8" spans="1:7" x14ac:dyDescent="0.25">
      <c r="A8" s="53" t="s">
        <v>189</v>
      </c>
      <c r="B8" s="107">
        <v>0.14182099272729756</v>
      </c>
      <c r="C8" s="107">
        <v>1.6911999999999998</v>
      </c>
      <c r="D8" s="16">
        <v>0.11193434540520773</v>
      </c>
      <c r="E8" s="16">
        <v>-3.308594557519403E-2</v>
      </c>
      <c r="F8" s="107">
        <v>14.276598300290644</v>
      </c>
      <c r="G8" s="107">
        <v>-57.869622331691517</v>
      </c>
    </row>
    <row r="9" spans="1:7" x14ac:dyDescent="0.25">
      <c r="A9" s="53" t="s">
        <v>188</v>
      </c>
      <c r="B9" s="107">
        <v>0.40789367155072304</v>
      </c>
      <c r="C9" s="107">
        <v>4.8833000000000002</v>
      </c>
      <c r="D9" s="16">
        <v>-4.1643146641416232E-2</v>
      </c>
      <c r="E9" s="16">
        <v>-0.16528919287226573</v>
      </c>
      <c r="F9" s="107">
        <v>-17.724061678032228</v>
      </c>
      <c r="G9" s="107">
        <v>-966.98965517241413</v>
      </c>
    </row>
    <row r="10" spans="1:7" x14ac:dyDescent="0.25">
      <c r="A10" s="53" t="s">
        <v>187</v>
      </c>
      <c r="B10" s="107">
        <v>1.9604502626857487</v>
      </c>
      <c r="C10" s="107">
        <v>23.415299999999995</v>
      </c>
      <c r="D10" s="16">
        <v>0.15038726012132941</v>
      </c>
      <c r="E10" s="16">
        <v>-2.5408135306228131E-4</v>
      </c>
      <c r="F10" s="107">
        <v>256.28477803062196</v>
      </c>
      <c r="G10" s="107">
        <v>-5.9509031198758748</v>
      </c>
    </row>
    <row r="11" spans="1:7" x14ac:dyDescent="0.25">
      <c r="A11" s="53" t="s">
        <v>73</v>
      </c>
      <c r="B11" s="107">
        <v>0.11662017892618701</v>
      </c>
      <c r="C11" s="107">
        <v>1.3908000000000003</v>
      </c>
      <c r="D11" s="16">
        <v>0.28284651615810891</v>
      </c>
      <c r="E11" s="16">
        <v>0.11394791020313901</v>
      </c>
      <c r="F11" s="107">
        <v>25.712827612295499</v>
      </c>
      <c r="G11" s="107">
        <v>142.26765188834156</v>
      </c>
    </row>
    <row r="12" spans="1:7" x14ac:dyDescent="0.25">
      <c r="A12" s="53" t="s">
        <v>186</v>
      </c>
      <c r="B12" s="107">
        <v>2.9415743058656854</v>
      </c>
      <c r="C12" s="107">
        <v>35.162300000000002</v>
      </c>
      <c r="D12" s="16">
        <v>0.17839478666868525</v>
      </c>
      <c r="E12" s="16">
        <v>2.3610663331891144E-2</v>
      </c>
      <c r="F12" s="107">
        <v>445.31894293973619</v>
      </c>
      <c r="G12" s="107">
        <v>811.05566502463626</v>
      </c>
    </row>
    <row r="13" spans="1:7" x14ac:dyDescent="0.25">
      <c r="A13" s="53" t="s">
        <v>75</v>
      </c>
      <c r="B13" s="107">
        <v>1.9800141916927221</v>
      </c>
      <c r="C13" s="107">
        <v>23.623099999999997</v>
      </c>
      <c r="D13" s="16">
        <v>0.11043283548710651</v>
      </c>
      <c r="E13" s="16">
        <v>-3.4301811775072084E-2</v>
      </c>
      <c r="F13" s="107">
        <v>196.9129284594876</v>
      </c>
      <c r="G13" s="107">
        <v>-839.09770114942876</v>
      </c>
    </row>
    <row r="14" spans="1:7" x14ac:dyDescent="0.25">
      <c r="A14" s="53" t="s">
        <v>77</v>
      </c>
      <c r="B14" s="107">
        <v>2.4824212233138434</v>
      </c>
      <c r="C14" s="107">
        <v>29.539600000000004</v>
      </c>
      <c r="D14" s="16">
        <v>0.11666876525764965</v>
      </c>
      <c r="E14" s="16">
        <v>-2.9785738361686503E-2</v>
      </c>
      <c r="F14" s="107">
        <v>259.3616191159299</v>
      </c>
      <c r="G14" s="107">
        <v>-906.87060755336279</v>
      </c>
    </row>
    <row r="15" spans="1:7" x14ac:dyDescent="0.25">
      <c r="A15" s="53" t="s">
        <v>191</v>
      </c>
      <c r="D15" s="16"/>
      <c r="E15" s="16"/>
    </row>
    <row r="16" spans="1:7" x14ac:dyDescent="0.25">
      <c r="A16" s="53" t="s">
        <v>80</v>
      </c>
      <c r="B16" s="107">
        <v>0.88167480169393342</v>
      </c>
      <c r="C16" s="107">
        <v>10.551900000000002</v>
      </c>
      <c r="D16" s="16">
        <v>-2.6785456370809972E-2</v>
      </c>
      <c r="E16" s="16">
        <v>-0.15511635573599772</v>
      </c>
      <c r="F16" s="107">
        <v>-24.266038859170067</v>
      </c>
      <c r="G16" s="107">
        <v>-1937.2753694581279</v>
      </c>
    </row>
    <row r="17" spans="1:7" x14ac:dyDescent="0.25">
      <c r="A17" s="53" t="s">
        <v>190</v>
      </c>
      <c r="B17" s="107">
        <v>1.2862905608705824</v>
      </c>
      <c r="C17" s="107">
        <v>15.375</v>
      </c>
      <c r="D17" s="16">
        <v>0.19627893008771402</v>
      </c>
      <c r="E17" s="16">
        <v>3.6758624643678954E-2</v>
      </c>
      <c r="F17" s="107">
        <v>211.04754812583019</v>
      </c>
      <c r="G17" s="107">
        <v>545.12577996715845</v>
      </c>
    </row>
    <row r="18" spans="1:7" x14ac:dyDescent="0.25">
      <c r="A18" s="53" t="s">
        <v>189</v>
      </c>
      <c r="B18" s="107">
        <v>0.11369170646305315</v>
      </c>
      <c r="C18" s="107">
        <v>1.3589</v>
      </c>
      <c r="D18" s="16">
        <v>0.13081107680321424</v>
      </c>
      <c r="E18" s="16">
        <v>-2.0548048966792389E-2</v>
      </c>
      <c r="F18" s="107">
        <v>13.151741127324499</v>
      </c>
      <c r="G18" s="107">
        <v>-28.508538587848989</v>
      </c>
    </row>
    <row r="19" spans="1:7" x14ac:dyDescent="0.25">
      <c r="A19" s="53" t="s">
        <v>188</v>
      </c>
      <c r="B19" s="107">
        <v>0.67135053430405089</v>
      </c>
      <c r="C19" s="107">
        <v>8.0379000000000005</v>
      </c>
      <c r="D19" s="16">
        <v>1.3260172325582049</v>
      </c>
      <c r="E19" s="16">
        <v>1.0194460563532863</v>
      </c>
      <c r="F19" s="107">
        <v>382.72389607158829</v>
      </c>
      <c r="G19" s="107">
        <v>4057.6500821018058</v>
      </c>
    </row>
    <row r="20" spans="1:7" x14ac:dyDescent="0.25">
      <c r="A20" s="53" t="s">
        <v>187</v>
      </c>
      <c r="B20" s="107">
        <v>3.7356653647836691</v>
      </c>
      <c r="C20" s="107">
        <v>44.696599999999997</v>
      </c>
      <c r="D20" s="16">
        <v>0.24457993615598111</v>
      </c>
      <c r="E20" s="16">
        <v>8.0456898428936607E-2</v>
      </c>
      <c r="F20" s="107">
        <v>734.11821119410297</v>
      </c>
      <c r="G20" s="107">
        <v>3328.3602627257715</v>
      </c>
    </row>
    <row r="21" spans="1:7" x14ac:dyDescent="0.25">
      <c r="A21" s="53" t="s">
        <v>73</v>
      </c>
      <c r="B21" s="107">
        <v>0.28811780773160806</v>
      </c>
      <c r="C21" s="107">
        <v>3.4483000000000001</v>
      </c>
      <c r="D21" s="16">
        <v>0.28489296148857579</v>
      </c>
      <c r="E21" s="16">
        <v>0.11462328809657521</v>
      </c>
      <c r="F21" s="107">
        <v>63.882936526603203</v>
      </c>
      <c r="G21" s="107">
        <v>354.6090311986859</v>
      </c>
    </row>
    <row r="22" spans="1:7" x14ac:dyDescent="0.25">
      <c r="A22" s="53" t="s">
        <v>186</v>
      </c>
      <c r="B22" s="107">
        <v>1.2315292249257899</v>
      </c>
      <c r="C22" s="107">
        <v>14.740600000000001</v>
      </c>
      <c r="D22" s="16">
        <v>0.10196651933756555</v>
      </c>
      <c r="E22" s="16">
        <v>-4.3403771380350217E-2</v>
      </c>
      <c r="F22" s="107">
        <v>113.9551395841504</v>
      </c>
      <c r="G22" s="107">
        <v>-668.82725779967404</v>
      </c>
    </row>
    <row r="23" spans="1:7" x14ac:dyDescent="0.25">
      <c r="A23" s="53" t="s">
        <v>75</v>
      </c>
      <c r="B23" s="107">
        <v>5.897525896748177</v>
      </c>
      <c r="C23" s="107">
        <v>70.598300000000009</v>
      </c>
      <c r="D23" s="16">
        <v>0.17265288416774477</v>
      </c>
      <c r="E23" s="16">
        <v>1.9193045757364045E-2</v>
      </c>
      <c r="F23" s="107">
        <v>868.30883143240862</v>
      </c>
      <c r="G23" s="107">
        <v>1329.4796387520619</v>
      </c>
    </row>
    <row r="24" spans="1:7" x14ac:dyDescent="0.25">
      <c r="A24" s="53" t="s">
        <v>77</v>
      </c>
      <c r="B24" s="107">
        <v>3.7838930360971816</v>
      </c>
      <c r="C24" s="107">
        <v>45.265500000000003</v>
      </c>
      <c r="D24" s="16">
        <v>7.2684327090309031E-2</v>
      </c>
      <c r="E24" s="16">
        <v>-6.6852174720982899E-2</v>
      </c>
      <c r="F24" s="107">
        <v>256.39390094983219</v>
      </c>
      <c r="G24" s="107">
        <v>-3242.8914614121604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82" zoomScaleNormal="82" workbookViewId="0">
      <pane xSplit="1" ySplit="5" topLeftCell="B19" activePane="bottomRight" state="frozen"/>
      <selection activeCell="C43" sqref="C43"/>
      <selection pane="topRight" activeCell="C43" sqref="C43"/>
      <selection pane="bottomLeft" activeCell="C43" sqref="C43"/>
      <selection pane="bottomRight" activeCell="B40" sqref="B40:D40"/>
    </sheetView>
  </sheetViews>
  <sheetFormatPr defaultColWidth="9.140625" defaultRowHeight="15" x14ac:dyDescent="0.25"/>
  <cols>
    <col min="1" max="1" width="20.140625" style="18" customWidth="1"/>
    <col min="2" max="2" width="15.7109375" style="8" customWidth="1"/>
    <col min="3" max="3" width="12.7109375" style="8" customWidth="1"/>
    <col min="4" max="4" width="14.5703125" style="8" customWidth="1"/>
    <col min="5" max="8" width="13.85546875" style="8" customWidth="1"/>
    <col min="9" max="10" width="10.85546875" style="8" customWidth="1"/>
    <col min="11" max="11" width="8.7109375" style="15" bestFit="1" customWidth="1"/>
    <col min="12" max="12" width="10.85546875" style="8" bestFit="1" customWidth="1"/>
    <col min="13" max="16384" width="9.140625" style="8"/>
  </cols>
  <sheetData>
    <row r="1" spans="1:11" ht="25.9" x14ac:dyDescent="0.5">
      <c r="A1" s="1" t="s">
        <v>36</v>
      </c>
    </row>
    <row r="2" spans="1:11" ht="14.45" x14ac:dyDescent="0.3">
      <c r="A2" s="18" t="s">
        <v>37</v>
      </c>
    </row>
    <row r="3" spans="1:11" ht="14.45" x14ac:dyDescent="0.3">
      <c r="A3" s="18" t="s">
        <v>64</v>
      </c>
    </row>
    <row r="4" spans="1:11" ht="14.45" x14ac:dyDescent="0.3">
      <c r="B4" s="127" t="s">
        <v>65</v>
      </c>
      <c r="C4" s="127"/>
      <c r="D4" s="127"/>
      <c r="F4" s="127" t="s">
        <v>38</v>
      </c>
      <c r="G4" s="127"/>
      <c r="H4" s="127"/>
    </row>
    <row r="5" spans="1:11" ht="56.25" customHeight="1" x14ac:dyDescent="0.3">
      <c r="B5" s="17" t="s">
        <v>39</v>
      </c>
      <c r="C5" s="17" t="s">
        <v>40</v>
      </c>
      <c r="D5" s="17" t="s">
        <v>41</v>
      </c>
      <c r="E5" s="17" t="s">
        <v>45</v>
      </c>
      <c r="F5" s="17" t="s">
        <v>39</v>
      </c>
      <c r="G5" s="17" t="s">
        <v>40</v>
      </c>
      <c r="H5" s="17" t="s">
        <v>41</v>
      </c>
      <c r="I5" s="17"/>
      <c r="J5" s="17" t="s">
        <v>42</v>
      </c>
      <c r="K5" s="15" t="s">
        <v>38</v>
      </c>
    </row>
    <row r="6" spans="1:11" ht="14.45" x14ac:dyDescent="0.3">
      <c r="A6" s="18">
        <v>2010</v>
      </c>
      <c r="B6" s="42">
        <v>121.56291414803155</v>
      </c>
      <c r="C6" s="42">
        <v>28.346340524700793</v>
      </c>
      <c r="D6" s="42">
        <v>39.721122527278055</v>
      </c>
      <c r="E6" s="15">
        <v>0.2014723897919517</v>
      </c>
      <c r="F6" s="15"/>
      <c r="G6" s="15"/>
      <c r="H6" s="15"/>
      <c r="J6" s="42">
        <f>SUM(B6:D6)</f>
        <v>189.6303772000104</v>
      </c>
    </row>
    <row r="7" spans="1:11" ht="14.45" x14ac:dyDescent="0.3">
      <c r="B7" s="42">
        <v>121.13316156629861</v>
      </c>
      <c r="C7" s="42">
        <v>27.270207037708083</v>
      </c>
      <c r="D7" s="42">
        <v>40.683668639760015</v>
      </c>
      <c r="E7" s="15">
        <v>0.1918073712827118</v>
      </c>
      <c r="F7" s="15">
        <f t="shared" ref="F7:H36" si="0">B7/B6-1</f>
        <v>-3.5352277028306567E-3</v>
      </c>
      <c r="G7" s="15">
        <f t="shared" si="0"/>
        <v>-3.7963753594753236E-2</v>
      </c>
      <c r="H7" s="15">
        <f t="shared" si="0"/>
        <v>2.4232600974983587E-2</v>
      </c>
      <c r="J7" s="42">
        <f t="shared" ref="J7:J38" si="1">SUM(B7:D7)</f>
        <v>189.0870372437667</v>
      </c>
      <c r="K7" s="15">
        <f>J7/J6-1</f>
        <v>-2.8652580048955656E-3</v>
      </c>
    </row>
    <row r="8" spans="1:11" ht="14.45" x14ac:dyDescent="0.3">
      <c r="B8" s="42">
        <v>124.58338042232499</v>
      </c>
      <c r="C8" s="42">
        <v>27.186291590508258</v>
      </c>
      <c r="D8" s="42">
        <v>41.736729895990344</v>
      </c>
      <c r="E8" s="15">
        <v>0.19204969349944481</v>
      </c>
      <c r="F8" s="15">
        <f t="shared" si="0"/>
        <v>2.8482859783511838E-2</v>
      </c>
      <c r="G8" s="15">
        <f t="shared" si="0"/>
        <v>-3.0771840889872726E-3</v>
      </c>
      <c r="H8" s="15">
        <f t="shared" si="0"/>
        <v>2.5884127253980704E-2</v>
      </c>
      <c r="J8" s="42">
        <f t="shared" si="1"/>
        <v>193.50640190882359</v>
      </c>
      <c r="K8" s="15">
        <f t="shared" ref="K8:K38" si="2">J8/J7-1</f>
        <v>2.3372118625770932E-2</v>
      </c>
    </row>
    <row r="9" spans="1:11" ht="14.45" x14ac:dyDescent="0.3">
      <c r="B9" s="42">
        <v>124.8772651367631</v>
      </c>
      <c r="C9" s="42">
        <v>27.026841941562569</v>
      </c>
      <c r="D9" s="42">
        <v>38.848863039162467</v>
      </c>
      <c r="E9" s="15">
        <v>0.18617357830969528</v>
      </c>
      <c r="F9" s="15">
        <f t="shared" si="0"/>
        <v>2.3589399600643102E-3</v>
      </c>
      <c r="G9" s="15">
        <f t="shared" si="0"/>
        <v>-5.8650753603098904E-3</v>
      </c>
      <c r="H9" s="15">
        <f t="shared" si="0"/>
        <v>-6.919245623757686E-2</v>
      </c>
      <c r="J9" s="42">
        <f t="shared" si="1"/>
        <v>190.75297011748813</v>
      </c>
      <c r="K9" s="15">
        <f t="shared" si="2"/>
        <v>-1.4229150892035247E-2</v>
      </c>
    </row>
    <row r="10" spans="1:11" ht="14.45" x14ac:dyDescent="0.3">
      <c r="A10" s="18">
        <v>2011</v>
      </c>
      <c r="B10" s="42">
        <v>122.38714456347724</v>
      </c>
      <c r="C10" s="42">
        <v>27.044481893093813</v>
      </c>
      <c r="D10" s="42">
        <v>37.070281932139189</v>
      </c>
      <c r="E10" s="15">
        <v>0.18649992281268724</v>
      </c>
      <c r="F10" s="15">
        <f t="shared" si="0"/>
        <v>-1.9940543785602061E-2</v>
      </c>
      <c r="G10" s="15">
        <f t="shared" si="0"/>
        <v>6.5268267633289412E-4</v>
      </c>
      <c r="H10" s="15">
        <f t="shared" si="0"/>
        <v>-4.5782063305954135E-2</v>
      </c>
      <c r="J10" s="42">
        <f t="shared" si="1"/>
        <v>186.50190838871023</v>
      </c>
      <c r="K10" s="15">
        <f t="shared" si="2"/>
        <v>-2.2285690892045351E-2</v>
      </c>
    </row>
    <row r="11" spans="1:11" ht="14.45" x14ac:dyDescent="0.3">
      <c r="B11" s="42">
        <v>125.95506113783071</v>
      </c>
      <c r="C11" s="42">
        <v>27.350677412083314</v>
      </c>
      <c r="D11" s="42">
        <v>37.704783723936529</v>
      </c>
      <c r="E11" s="15">
        <v>0.18717062560797884</v>
      </c>
      <c r="F11" s="15">
        <f t="shared" si="0"/>
        <v>2.9152707068044625E-2</v>
      </c>
      <c r="G11" s="15">
        <f t="shared" si="0"/>
        <v>1.1321922165116183E-2</v>
      </c>
      <c r="H11" s="15">
        <f t="shared" si="0"/>
        <v>1.7116184682891333E-2</v>
      </c>
      <c r="J11" s="42">
        <f t="shared" si="1"/>
        <v>191.01052227385054</v>
      </c>
      <c r="K11" s="15">
        <f t="shared" si="2"/>
        <v>2.417462600834841E-2</v>
      </c>
    </row>
    <row r="12" spans="1:11" ht="14.45" x14ac:dyDescent="0.3">
      <c r="B12" s="42">
        <v>133.40067846429972</v>
      </c>
      <c r="C12" s="42">
        <v>27.830450096941373</v>
      </c>
      <c r="D12" s="42">
        <v>39.82070024675712</v>
      </c>
      <c r="E12" s="15">
        <v>0.19395317091936945</v>
      </c>
      <c r="F12" s="15">
        <f t="shared" si="0"/>
        <v>5.9113284207939598E-2</v>
      </c>
      <c r="G12" s="15">
        <f t="shared" si="0"/>
        <v>1.7541528410045748E-2</v>
      </c>
      <c r="H12" s="15">
        <f t="shared" si="0"/>
        <v>5.6117985938142878E-2</v>
      </c>
      <c r="J12" s="42">
        <f t="shared" si="1"/>
        <v>201.05182880799822</v>
      </c>
      <c r="K12" s="15">
        <f t="shared" si="2"/>
        <v>5.2569389448354764E-2</v>
      </c>
    </row>
    <row r="13" spans="1:11" ht="14.45" x14ac:dyDescent="0.3">
      <c r="B13" s="42">
        <v>133.54690627549789</v>
      </c>
      <c r="C13" s="42">
        <v>28.275394328020148</v>
      </c>
      <c r="D13" s="42">
        <v>38.158396255682931</v>
      </c>
      <c r="E13" s="15">
        <v>0.19647304146834654</v>
      </c>
      <c r="F13" s="15">
        <f t="shared" si="0"/>
        <v>1.0961549287569206E-3</v>
      </c>
      <c r="G13" s="15">
        <f t="shared" si="0"/>
        <v>1.5987676430992304E-2</v>
      </c>
      <c r="H13" s="15">
        <f t="shared" si="0"/>
        <v>-4.1744720227755439E-2</v>
      </c>
      <c r="J13" s="42">
        <f t="shared" si="1"/>
        <v>199.98069685920098</v>
      </c>
      <c r="K13" s="15">
        <f t="shared" si="2"/>
        <v>-5.3276409130312841E-3</v>
      </c>
    </row>
    <row r="14" spans="1:11" ht="14.45" x14ac:dyDescent="0.3">
      <c r="A14" s="18">
        <v>2012</v>
      </c>
      <c r="B14" s="42">
        <v>121.38862011292328</v>
      </c>
      <c r="C14" s="42">
        <v>28.764220424720712</v>
      </c>
      <c r="D14" s="42">
        <v>35.956120185648601</v>
      </c>
      <c r="E14" s="15">
        <v>0.19187505286255171</v>
      </c>
      <c r="F14" s="15">
        <f t="shared" si="0"/>
        <v>-9.1041316505624748E-2</v>
      </c>
      <c r="G14" s="15">
        <f t="shared" si="0"/>
        <v>1.7288038180113041E-2</v>
      </c>
      <c r="H14" s="15">
        <f t="shared" si="0"/>
        <v>-5.7714062595236704E-2</v>
      </c>
      <c r="J14" s="42">
        <f t="shared" si="1"/>
        <v>186.10896072329257</v>
      </c>
      <c r="K14" s="15">
        <f t="shared" si="2"/>
        <v>-6.936537552759392E-2</v>
      </c>
    </row>
    <row r="15" spans="1:11" ht="14.45" x14ac:dyDescent="0.3">
      <c r="B15" s="42">
        <v>124.86114637881784</v>
      </c>
      <c r="C15" s="42">
        <v>28.311459782726036</v>
      </c>
      <c r="D15" s="42">
        <v>36.518536075998121</v>
      </c>
      <c r="E15" s="15">
        <v>0.19222461396905766</v>
      </c>
      <c r="F15" s="15">
        <f t="shared" si="0"/>
        <v>2.8606687040879208E-2</v>
      </c>
      <c r="G15" s="15">
        <f t="shared" si="0"/>
        <v>-1.5740410666772675E-2</v>
      </c>
      <c r="H15" s="15">
        <f t="shared" si="0"/>
        <v>1.5641729069923338E-2</v>
      </c>
      <c r="J15" s="42">
        <f t="shared" si="1"/>
        <v>189.69114223754201</v>
      </c>
      <c r="K15" s="15">
        <f t="shared" si="2"/>
        <v>1.9247764859508409E-2</v>
      </c>
    </row>
    <row r="16" spans="1:11" ht="14.45" x14ac:dyDescent="0.3">
      <c r="B16" s="42">
        <v>122.86872576530618</v>
      </c>
      <c r="C16" s="42">
        <v>27.962880070019011</v>
      </c>
      <c r="D16" s="42">
        <v>39.459800888494378</v>
      </c>
      <c r="E16" s="15">
        <v>0.19107320514917636</v>
      </c>
      <c r="F16" s="15">
        <f t="shared" si="0"/>
        <v>-1.5957090506496074E-2</v>
      </c>
      <c r="G16" s="15">
        <f t="shared" si="0"/>
        <v>-1.2312318594031257E-2</v>
      </c>
      <c r="H16" s="15">
        <f t="shared" si="0"/>
        <v>8.0541695493358212E-2</v>
      </c>
      <c r="J16" s="42">
        <f t="shared" si="1"/>
        <v>190.29140672381959</v>
      </c>
      <c r="K16" s="15">
        <f t="shared" si="2"/>
        <v>3.1644307646474523E-3</v>
      </c>
    </row>
    <row r="17" spans="1:11" ht="14.45" x14ac:dyDescent="0.3">
      <c r="B17" s="42">
        <v>125.43131515428087</v>
      </c>
      <c r="C17" s="42">
        <v>27.398416866466</v>
      </c>
      <c r="D17" s="42">
        <v>38.272444955699044</v>
      </c>
      <c r="E17" s="15">
        <v>0.19387933507392166</v>
      </c>
      <c r="F17" s="15">
        <f t="shared" si="0"/>
        <v>2.0856319401159285E-2</v>
      </c>
      <c r="G17" s="15">
        <f t="shared" si="0"/>
        <v>-2.0186161158635918E-2</v>
      </c>
      <c r="H17" s="15">
        <f t="shared" si="0"/>
        <v>-3.0090266703336144E-2</v>
      </c>
      <c r="J17" s="42">
        <f t="shared" si="1"/>
        <v>191.10217697644589</v>
      </c>
      <c r="K17" s="15">
        <f t="shared" si="2"/>
        <v>4.2606771718443071E-3</v>
      </c>
    </row>
    <row r="18" spans="1:11" ht="14.45" x14ac:dyDescent="0.3">
      <c r="A18" s="18">
        <v>2013</v>
      </c>
      <c r="B18" s="42">
        <v>119.28938180827484</v>
      </c>
      <c r="C18" s="42">
        <v>27.261278542769229</v>
      </c>
      <c r="D18" s="42">
        <v>33.57926551233097</v>
      </c>
      <c r="E18" s="15">
        <v>0.19247847442077781</v>
      </c>
      <c r="F18" s="15">
        <f t="shared" si="0"/>
        <v>-4.8966506796579767E-2</v>
      </c>
      <c r="G18" s="15">
        <f t="shared" si="0"/>
        <v>-5.0053375114756937E-3</v>
      </c>
      <c r="H18" s="15">
        <f t="shared" si="0"/>
        <v>-0.12262554557986827</v>
      </c>
      <c r="J18" s="42">
        <f t="shared" si="1"/>
        <v>180.12992586337504</v>
      </c>
      <c r="K18" s="15">
        <f t="shared" si="2"/>
        <v>-5.7415625958165961E-2</v>
      </c>
    </row>
    <row r="19" spans="1:11" ht="14.45" x14ac:dyDescent="0.3">
      <c r="B19" s="42">
        <v>121.32594782875258</v>
      </c>
      <c r="C19" s="42">
        <v>27.379317850964497</v>
      </c>
      <c r="D19" s="42">
        <v>38.548229901890053</v>
      </c>
      <c r="E19" s="15">
        <v>0.20050970753854733</v>
      </c>
      <c r="F19" s="15">
        <f t="shared" si="0"/>
        <v>1.707248364947489E-2</v>
      </c>
      <c r="G19" s="15">
        <f t="shared" si="0"/>
        <v>4.3299256126259067E-3</v>
      </c>
      <c r="H19" s="15">
        <f t="shared" si="0"/>
        <v>0.14797716131504957</v>
      </c>
      <c r="J19" s="42">
        <f t="shared" si="1"/>
        <v>187.25349558160713</v>
      </c>
      <c r="K19" s="15">
        <f t="shared" si="2"/>
        <v>3.9546842003561178E-2</v>
      </c>
    </row>
    <row r="20" spans="1:11" ht="14.45" x14ac:dyDescent="0.3">
      <c r="B20" s="42">
        <v>126.25517451758469</v>
      </c>
      <c r="C20" s="42">
        <v>27.726125337151565</v>
      </c>
      <c r="D20" s="42">
        <v>39.461935935925624</v>
      </c>
      <c r="E20" s="15">
        <v>0.20891961546619556</v>
      </c>
      <c r="F20" s="15">
        <f t="shared" si="0"/>
        <v>4.0627967694013334E-2</v>
      </c>
      <c r="G20" s="15">
        <f t="shared" si="0"/>
        <v>1.266676869288208E-2</v>
      </c>
      <c r="H20" s="15">
        <f t="shared" si="0"/>
        <v>2.3702931012943074E-2</v>
      </c>
      <c r="J20" s="42">
        <f t="shared" si="1"/>
        <v>193.44323579066187</v>
      </c>
      <c r="K20" s="15">
        <f t="shared" si="2"/>
        <v>3.3055405400200799E-2</v>
      </c>
    </row>
    <row r="21" spans="1:11" ht="14.45" x14ac:dyDescent="0.3">
      <c r="B21" s="42">
        <v>127.77479168405773</v>
      </c>
      <c r="C21" s="42">
        <v>28.8833528610012</v>
      </c>
      <c r="D21" s="42">
        <v>37.336310783423684</v>
      </c>
      <c r="E21" s="15">
        <v>0.21206031138370915</v>
      </c>
      <c r="F21" s="15">
        <f t="shared" si="0"/>
        <v>1.2036078301578046E-2</v>
      </c>
      <c r="G21" s="15">
        <f t="shared" si="0"/>
        <v>4.1737801794432761E-2</v>
      </c>
      <c r="H21" s="15">
        <f t="shared" si="0"/>
        <v>-5.3865202050738636E-2</v>
      </c>
      <c r="J21" s="42">
        <f t="shared" si="1"/>
        <v>193.99445532848262</v>
      </c>
      <c r="K21" s="15">
        <f t="shared" si="2"/>
        <v>2.849515701946137E-3</v>
      </c>
    </row>
    <row r="22" spans="1:11" ht="14.45" x14ac:dyDescent="0.3">
      <c r="A22" s="18">
        <v>2014</v>
      </c>
      <c r="B22" s="42">
        <v>117.15763815496915</v>
      </c>
      <c r="C22" s="42">
        <v>27.104962490225997</v>
      </c>
      <c r="D22" s="42">
        <v>30.210499267642358</v>
      </c>
      <c r="E22" s="15">
        <v>0.20121431127686726</v>
      </c>
      <c r="F22" s="15">
        <f t="shared" si="0"/>
        <v>-8.3092708578551888E-2</v>
      </c>
      <c r="G22" s="15">
        <f t="shared" si="0"/>
        <v>-6.1571465727457642E-2</v>
      </c>
      <c r="H22" s="15">
        <f t="shared" si="0"/>
        <v>-0.19085473005396647</v>
      </c>
      <c r="J22" s="42">
        <f t="shared" si="1"/>
        <v>174.47309991283748</v>
      </c>
      <c r="K22" s="15">
        <f t="shared" si="2"/>
        <v>-0.10062841941843359</v>
      </c>
    </row>
    <row r="23" spans="1:11" ht="14.45" x14ac:dyDescent="0.3">
      <c r="B23" s="42">
        <v>113.88057828807088</v>
      </c>
      <c r="C23" s="42">
        <v>27.429115284790043</v>
      </c>
      <c r="D23" s="42">
        <v>33.714587853275248</v>
      </c>
      <c r="E23" s="15">
        <v>0.2022033849848843</v>
      </c>
      <c r="F23" s="15">
        <f t="shared" si="0"/>
        <v>-2.7971371892659413E-2</v>
      </c>
      <c r="G23" s="15">
        <f t="shared" si="0"/>
        <v>1.1959167797444215E-2</v>
      </c>
      <c r="H23" s="15">
        <f t="shared" si="0"/>
        <v>0.11598909884240216</v>
      </c>
      <c r="J23" s="42">
        <f t="shared" si="1"/>
        <v>175.02428142613616</v>
      </c>
      <c r="K23" s="15">
        <f t="shared" si="2"/>
        <v>3.1591203089418318E-3</v>
      </c>
    </row>
    <row r="24" spans="1:11" ht="14.45" x14ac:dyDescent="0.3">
      <c r="B24" s="42">
        <v>118.02556211430284</v>
      </c>
      <c r="C24" s="42">
        <v>27.402776924947226</v>
      </c>
      <c r="D24" s="42">
        <v>35.607632953547871</v>
      </c>
      <c r="E24" s="15">
        <v>0.20730573550529302</v>
      </c>
      <c r="F24" s="15">
        <f t="shared" si="0"/>
        <v>3.6397635914237059E-2</v>
      </c>
      <c r="G24" s="15">
        <f t="shared" si="0"/>
        <v>-9.6023366300201918E-4</v>
      </c>
      <c r="H24" s="15">
        <f t="shared" si="0"/>
        <v>5.614913961016188E-2</v>
      </c>
      <c r="J24" s="42">
        <f t="shared" si="1"/>
        <v>181.03597199279793</v>
      </c>
      <c r="K24" s="15">
        <f t="shared" si="2"/>
        <v>3.4347751738657006E-2</v>
      </c>
    </row>
    <row r="25" spans="1:11" ht="14.45" x14ac:dyDescent="0.3">
      <c r="B25" s="42">
        <v>121.0929951542563</v>
      </c>
      <c r="C25" s="42">
        <v>27.62199972584801</v>
      </c>
      <c r="D25" s="42">
        <v>31.940137011717827</v>
      </c>
      <c r="E25" s="15">
        <v>0.2047197866909112</v>
      </c>
      <c r="F25" s="15">
        <f t="shared" si="0"/>
        <v>2.5989565184046937E-2</v>
      </c>
      <c r="G25" s="15">
        <f t="shared" si="0"/>
        <v>8.0000213664916942E-3</v>
      </c>
      <c r="H25" s="15">
        <f t="shared" si="0"/>
        <v>-0.1029974653640835</v>
      </c>
      <c r="J25" s="42">
        <f t="shared" si="1"/>
        <v>180.65513189182215</v>
      </c>
      <c r="K25" s="15">
        <f t="shared" si="2"/>
        <v>-2.1036708715046482E-3</v>
      </c>
    </row>
    <row r="26" spans="1:11" ht="14.45" x14ac:dyDescent="0.3">
      <c r="A26" s="18">
        <v>2015</v>
      </c>
      <c r="B26" s="42">
        <v>114.14509432539177</v>
      </c>
      <c r="C26" s="42">
        <v>28.571455237547038</v>
      </c>
      <c r="D26" s="42">
        <v>34.220882998417352</v>
      </c>
      <c r="E26" s="15">
        <v>0.2047482449430898</v>
      </c>
      <c r="F26" s="15">
        <f t="shared" si="0"/>
        <v>-5.7376570957005657E-2</v>
      </c>
      <c r="G26" s="15">
        <f t="shared" si="0"/>
        <v>3.4373163461099754E-2</v>
      </c>
      <c r="H26" s="15">
        <f t="shared" si="0"/>
        <v>7.140689427421032E-2</v>
      </c>
      <c r="J26" s="42">
        <f t="shared" si="1"/>
        <v>176.93743256135616</v>
      </c>
      <c r="K26" s="15">
        <f t="shared" si="2"/>
        <v>-2.0578985448872711E-2</v>
      </c>
    </row>
    <row r="27" spans="1:11" ht="14.45" x14ac:dyDescent="0.3">
      <c r="B27" s="42">
        <v>112.81651299328968</v>
      </c>
      <c r="C27" s="42">
        <v>29.87283077148016</v>
      </c>
      <c r="D27" s="42">
        <v>34.811495230297822</v>
      </c>
      <c r="E27" s="15">
        <v>0.20212952092069625</v>
      </c>
      <c r="F27" s="15">
        <f t="shared" si="0"/>
        <v>-1.1639408070527546E-2</v>
      </c>
      <c r="G27" s="15">
        <f t="shared" si="0"/>
        <v>4.5548101176972056E-2</v>
      </c>
      <c r="H27" s="15">
        <f t="shared" si="0"/>
        <v>1.7258825025286084E-2</v>
      </c>
      <c r="J27" s="42">
        <f t="shared" si="1"/>
        <v>177.50083899506765</v>
      </c>
      <c r="K27" s="15">
        <f t="shared" si="2"/>
        <v>3.1842127782435448E-3</v>
      </c>
    </row>
    <row r="28" spans="1:11" ht="14.45" x14ac:dyDescent="0.3">
      <c r="B28" s="42">
        <v>116.04777482146312</v>
      </c>
      <c r="C28" s="42">
        <v>31.306218047060959</v>
      </c>
      <c r="D28" s="42">
        <v>35.780118407871981</v>
      </c>
      <c r="E28" s="15">
        <v>0.20913710103026481</v>
      </c>
      <c r="F28" s="15">
        <f t="shared" si="0"/>
        <v>2.8641745276825281E-2</v>
      </c>
      <c r="G28" s="15">
        <f t="shared" si="0"/>
        <v>4.7982974447445592E-2</v>
      </c>
      <c r="H28" s="15">
        <f t="shared" si="0"/>
        <v>2.7824808189540917E-2</v>
      </c>
      <c r="J28" s="42">
        <f t="shared" si="1"/>
        <v>183.13411127639606</v>
      </c>
      <c r="K28" s="15">
        <f t="shared" si="2"/>
        <v>3.1736595236515619E-2</v>
      </c>
    </row>
    <row r="29" spans="1:11" ht="14.45" x14ac:dyDescent="0.3">
      <c r="B29" s="42">
        <v>110.33030653272554</v>
      </c>
      <c r="C29" s="42">
        <v>31.684303696166406</v>
      </c>
      <c r="D29" s="42">
        <v>33.23531011240199</v>
      </c>
      <c r="E29" s="15">
        <v>0.20176089165905794</v>
      </c>
      <c r="F29" s="15">
        <f t="shared" si="0"/>
        <v>-4.9268228516520685E-2</v>
      </c>
      <c r="G29" s="15">
        <f t="shared" si="0"/>
        <v>1.2077014493960592E-2</v>
      </c>
      <c r="H29" s="15">
        <f t="shared" si="0"/>
        <v>-7.1123529175076916E-2</v>
      </c>
      <c r="J29" s="42">
        <f t="shared" si="1"/>
        <v>175.24992034129394</v>
      </c>
      <c r="K29" s="15">
        <f t="shared" si="2"/>
        <v>-4.3051460375958306E-2</v>
      </c>
    </row>
    <row r="30" spans="1:11" ht="14.45" x14ac:dyDescent="0.3">
      <c r="A30" s="18">
        <v>2016</v>
      </c>
      <c r="B30" s="42">
        <v>101.65049070151734</v>
      </c>
      <c r="C30" s="42">
        <v>28.812399664949023</v>
      </c>
      <c r="D30" s="42">
        <v>28.97982023068402</v>
      </c>
      <c r="E30" s="15">
        <v>0.19489171649769307</v>
      </c>
      <c r="F30" s="15">
        <f t="shared" si="0"/>
        <v>-7.8671183865818839E-2</v>
      </c>
      <c r="G30" s="15">
        <f t="shared" si="0"/>
        <v>-9.0641222819893175E-2</v>
      </c>
      <c r="H30" s="15">
        <f t="shared" si="0"/>
        <v>-0.12804122685559072</v>
      </c>
      <c r="J30" s="42">
        <f t="shared" si="1"/>
        <v>159.44271059715038</v>
      </c>
      <c r="K30" s="15">
        <f t="shared" si="2"/>
        <v>-9.0198099453394853E-2</v>
      </c>
    </row>
    <row r="31" spans="1:11" ht="14.45" x14ac:dyDescent="0.3">
      <c r="B31" s="42">
        <v>97.894046086371944</v>
      </c>
      <c r="C31" s="42">
        <v>27.167600963268463</v>
      </c>
      <c r="D31" s="42">
        <v>32.072479697934689</v>
      </c>
      <c r="E31" s="15">
        <v>0.19566273839578005</v>
      </c>
      <c r="F31" s="15">
        <f t="shared" si="0"/>
        <v>-3.6954515312431546E-2</v>
      </c>
      <c r="G31" s="15">
        <f t="shared" si="0"/>
        <v>-5.7086487790237728E-2</v>
      </c>
      <c r="H31" s="15">
        <f t="shared" si="0"/>
        <v>0.10671768984875007</v>
      </c>
      <c r="J31" s="42">
        <f t="shared" si="1"/>
        <v>157.1341267475751</v>
      </c>
      <c r="K31" s="15">
        <f t="shared" si="2"/>
        <v>-1.4479080548299161E-2</v>
      </c>
    </row>
    <row r="32" spans="1:11" ht="14.45" x14ac:dyDescent="0.3">
      <c r="B32" s="42">
        <v>99.023744354597923</v>
      </c>
      <c r="C32" s="42">
        <v>26.577268961062401</v>
      </c>
      <c r="D32" s="42">
        <v>33.862134189337738</v>
      </c>
      <c r="E32" s="15">
        <v>0.19498632134837821</v>
      </c>
      <c r="F32" s="15">
        <f t="shared" si="0"/>
        <v>1.1540009973939114E-2</v>
      </c>
      <c r="G32" s="15">
        <f t="shared" si="0"/>
        <v>-2.172926505377526E-2</v>
      </c>
      <c r="H32" s="15">
        <f t="shared" si="0"/>
        <v>5.5800315668086409E-2</v>
      </c>
      <c r="J32" s="42">
        <f t="shared" si="1"/>
        <v>159.46314750499806</v>
      </c>
      <c r="K32" s="15">
        <f t="shared" si="2"/>
        <v>1.4821864642837079E-2</v>
      </c>
    </row>
    <row r="33" spans="1:14" ht="14.45" x14ac:dyDescent="0.3">
      <c r="B33" s="42">
        <v>102.92632192925358</v>
      </c>
      <c r="C33" s="42">
        <v>27.164094791163794</v>
      </c>
      <c r="D33" s="42">
        <v>33.308420036124723</v>
      </c>
      <c r="E33" s="15">
        <v>0.19501220884568476</v>
      </c>
      <c r="F33" s="15">
        <f t="shared" si="0"/>
        <v>3.9410523204220116E-2</v>
      </c>
      <c r="G33" s="15">
        <f t="shared" si="0"/>
        <v>2.2079989895166907E-2</v>
      </c>
      <c r="H33" s="15">
        <f t="shared" si="0"/>
        <v>-1.6352015797851394E-2</v>
      </c>
      <c r="J33" s="42">
        <f t="shared" si="1"/>
        <v>163.3988367565421</v>
      </c>
      <c r="K33" s="15">
        <f t="shared" si="2"/>
        <v>2.4680870239443209E-2</v>
      </c>
    </row>
    <row r="34" spans="1:14" ht="14.45" x14ac:dyDescent="0.3">
      <c r="A34" s="18">
        <v>2017</v>
      </c>
      <c r="B34" s="42">
        <v>98.872749592779059</v>
      </c>
      <c r="C34" s="42">
        <v>26.67868225268753</v>
      </c>
      <c r="D34" s="42">
        <v>29.385972472283388</v>
      </c>
      <c r="E34" s="15">
        <v>0.19062571278578316</v>
      </c>
      <c r="F34" s="15">
        <f t="shared" si="0"/>
        <v>-3.9383242891558257E-2</v>
      </c>
      <c r="G34" s="15">
        <f t="shared" si="0"/>
        <v>-1.786963792491858E-2</v>
      </c>
      <c r="H34" s="15">
        <f t="shared" si="0"/>
        <v>-0.11776144168913549</v>
      </c>
      <c r="J34" s="42">
        <f t="shared" si="1"/>
        <v>154.93740431774998</v>
      </c>
      <c r="K34" s="15">
        <f t="shared" si="2"/>
        <v>-5.1783920906360636E-2</v>
      </c>
      <c r="L34" s="28"/>
      <c r="M34" s="35"/>
      <c r="N34" s="28"/>
    </row>
    <row r="35" spans="1:14" ht="14.45" x14ac:dyDescent="0.3">
      <c r="B35" s="42">
        <v>98.631758323918376</v>
      </c>
      <c r="C35" s="42">
        <v>26.762653973179052</v>
      </c>
      <c r="D35" s="42">
        <v>31.296695987276234</v>
      </c>
      <c r="E35" s="15">
        <v>0.18638812982669012</v>
      </c>
      <c r="F35" s="15">
        <f t="shared" si="0"/>
        <v>-2.4373881565268318E-3</v>
      </c>
      <c r="G35" s="15">
        <f t="shared" si="0"/>
        <v>3.1475212941998176E-3</v>
      </c>
      <c r="H35" s="15">
        <f t="shared" si="0"/>
        <v>6.5021619304755918E-2</v>
      </c>
      <c r="J35" s="42">
        <f t="shared" si="1"/>
        <v>156.69110828437366</v>
      </c>
      <c r="K35" s="15">
        <f t="shared" si="2"/>
        <v>1.1318790154939862E-2</v>
      </c>
      <c r="L35" s="28"/>
      <c r="M35" s="35"/>
      <c r="N35" s="42"/>
    </row>
    <row r="36" spans="1:14" ht="14.45" x14ac:dyDescent="0.3">
      <c r="B36" s="42">
        <v>99.195150849678939</v>
      </c>
      <c r="C36" s="42">
        <v>26.937644805395312</v>
      </c>
      <c r="D36" s="42">
        <v>32.328459519618015</v>
      </c>
      <c r="E36" s="15">
        <v>0.18627481363146922</v>
      </c>
      <c r="F36" s="15">
        <f t="shared" si="0"/>
        <v>5.7120803211305748E-3</v>
      </c>
      <c r="G36" s="15">
        <f t="shared" si="0"/>
        <v>6.5386202874957444E-3</v>
      </c>
      <c r="H36" s="15">
        <f t="shared" si="0"/>
        <v>3.2967171127624706E-2</v>
      </c>
      <c r="J36" s="42">
        <f t="shared" si="1"/>
        <v>158.46125517469227</v>
      </c>
      <c r="K36" s="15">
        <f t="shared" si="2"/>
        <v>1.1297047482145661E-2</v>
      </c>
      <c r="L36" s="28"/>
      <c r="M36" s="35"/>
      <c r="N36" s="42"/>
    </row>
    <row r="37" spans="1:14" x14ac:dyDescent="0.25">
      <c r="B37" s="42">
        <v>100.56777186239643</v>
      </c>
      <c r="C37" s="42">
        <v>26.158700818105594</v>
      </c>
      <c r="D37" s="42">
        <v>30.80651857702745</v>
      </c>
      <c r="E37" s="15">
        <v>0.18626171199014832</v>
      </c>
      <c r="F37" s="15">
        <f t="shared" ref="F37" si="3">B37/B36-1</f>
        <v>1.3837581786609432E-2</v>
      </c>
      <c r="G37" s="15">
        <f t="shared" ref="G37" si="4">C37/C36-1</f>
        <v>-2.8916558701290174E-2</v>
      </c>
      <c r="H37" s="15">
        <f t="shared" ref="H37" si="5">D37/D36-1</f>
        <v>-4.7077434718687972E-2</v>
      </c>
      <c r="J37" s="42">
        <f t="shared" si="1"/>
        <v>157.53299125752946</v>
      </c>
      <c r="K37" s="15">
        <f t="shared" si="2"/>
        <v>-5.8579866487834531E-3</v>
      </c>
    </row>
    <row r="38" spans="1:14" x14ac:dyDescent="0.25">
      <c r="A38" s="18">
        <v>2018</v>
      </c>
      <c r="B38" s="42">
        <v>96.879813377047753</v>
      </c>
      <c r="C38" s="42">
        <v>25.378502211671869</v>
      </c>
      <c r="D38" s="42">
        <v>29.460844814708835</v>
      </c>
      <c r="E38" s="15">
        <v>0.18468139530760003</v>
      </c>
      <c r="F38" s="15">
        <f t="shared" ref="F38" si="6">B38/B37-1</f>
        <v>-3.6671375104091797E-2</v>
      </c>
      <c r="G38" s="15">
        <f t="shared" ref="G38" si="7">C38/C37-1</f>
        <v>-2.982558697615878E-2</v>
      </c>
      <c r="H38" s="15">
        <f t="shared" ref="H38" si="8">D38/D37-1</f>
        <v>-4.3681461732001381E-2</v>
      </c>
      <c r="J38" s="42">
        <f t="shared" si="1"/>
        <v>151.71916040342848</v>
      </c>
      <c r="K38" s="15">
        <f t="shared" si="2"/>
        <v>-3.6905481243587501E-2</v>
      </c>
    </row>
    <row r="39" spans="1:14" x14ac:dyDescent="0.25">
      <c r="B39" s="33">
        <f>B38/B34-1</f>
        <v>-2.0156577256518982E-2</v>
      </c>
      <c r="C39" s="33">
        <f t="shared" ref="C39:D39" si="9">C38/C34-1</f>
        <v>-4.8734792397202686E-2</v>
      </c>
      <c r="D39" s="33">
        <f t="shared" si="9"/>
        <v>2.5478939822756175E-3</v>
      </c>
      <c r="E39" s="15"/>
      <c r="F39" s="15"/>
      <c r="G39" s="15"/>
      <c r="H39" s="15"/>
      <c r="J39" s="33"/>
    </row>
    <row r="40" spans="1:14" x14ac:dyDescent="0.25">
      <c r="B40" s="16"/>
      <c r="C40" s="16"/>
      <c r="D40" s="16"/>
      <c r="J40" s="16"/>
    </row>
    <row r="41" spans="1:14" x14ac:dyDescent="0.25">
      <c r="A41" t="s">
        <v>61</v>
      </c>
      <c r="J41" s="15"/>
    </row>
    <row r="42" spans="1:14" x14ac:dyDescent="0.25">
      <c r="A42" s="8"/>
    </row>
    <row r="43" spans="1:14" x14ac:dyDescent="0.25">
      <c r="A43" s="8"/>
    </row>
    <row r="44" spans="1:14" x14ac:dyDescent="0.25">
      <c r="A44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</sheetData>
  <mergeCells count="2">
    <mergeCell ref="F4:H4"/>
    <mergeCell ref="B4:D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48" zoomScaleNormal="48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:F8"/>
    </sheetView>
  </sheetViews>
  <sheetFormatPr defaultRowHeight="15" x14ac:dyDescent="0.25"/>
  <cols>
    <col min="1" max="1" width="26.42578125" customWidth="1"/>
    <col min="2" max="2" width="9.28515625" style="15" bestFit="1" customWidth="1"/>
    <col min="3" max="4" width="10.140625" style="15" bestFit="1" customWidth="1"/>
    <col min="5" max="7" width="10.140625" style="15" customWidth="1"/>
    <col min="8" max="14" width="10.85546875" bestFit="1" customWidth="1"/>
    <col min="15" max="15" width="13.7109375" bestFit="1" customWidth="1"/>
  </cols>
  <sheetData>
    <row r="1" spans="1:21" ht="25.9" x14ac:dyDescent="0.5">
      <c r="A1" s="1" t="s">
        <v>56</v>
      </c>
    </row>
    <row r="2" spans="1:21" ht="14.45" x14ac:dyDescent="0.3">
      <c r="A2" t="s">
        <v>20</v>
      </c>
    </row>
    <row r="3" spans="1:21" ht="14.45" x14ac:dyDescent="0.3">
      <c r="A3" t="s">
        <v>21</v>
      </c>
      <c r="H3" t="s">
        <v>47</v>
      </c>
      <c r="Q3" s="13" t="s">
        <v>22</v>
      </c>
      <c r="R3" s="13"/>
      <c r="S3" s="13"/>
      <c r="T3" s="56"/>
      <c r="U3" s="21"/>
    </row>
    <row r="4" spans="1:21" ht="14.45" customHeight="1" x14ac:dyDescent="0.3">
      <c r="B4" s="52" t="s">
        <v>62</v>
      </c>
      <c r="C4" s="52">
        <v>2016</v>
      </c>
      <c r="D4" s="52">
        <v>2017</v>
      </c>
      <c r="E4" s="52">
        <v>2018</v>
      </c>
      <c r="F4" s="52" t="s">
        <v>233</v>
      </c>
      <c r="G4" s="52"/>
      <c r="H4">
        <v>2011</v>
      </c>
      <c r="I4">
        <v>2012</v>
      </c>
      <c r="J4">
        <v>2013</v>
      </c>
      <c r="K4">
        <v>2014</v>
      </c>
      <c r="L4">
        <v>2015</v>
      </c>
      <c r="M4">
        <v>2016</v>
      </c>
      <c r="N4">
        <v>2017</v>
      </c>
      <c r="O4">
        <v>2018</v>
      </c>
      <c r="Q4" s="19" t="s">
        <v>24</v>
      </c>
      <c r="R4" s="19" t="s">
        <v>25</v>
      </c>
      <c r="S4" s="19" t="s">
        <v>26</v>
      </c>
      <c r="T4" s="19" t="s">
        <v>43</v>
      </c>
      <c r="U4" s="18" t="s">
        <v>48</v>
      </c>
    </row>
    <row r="5" spans="1:21" ht="14.45" x14ac:dyDescent="0.3">
      <c r="A5" t="s">
        <v>39</v>
      </c>
      <c r="B5" s="15">
        <f>(L5/H5)^(1/4)-1</f>
        <v>4.4496066362571751E-2</v>
      </c>
      <c r="C5" s="15">
        <f>M5/L5-1</f>
        <v>-1.9230125336853976E-2</v>
      </c>
      <c r="D5" s="15">
        <f t="shared" ref="D5:E8" si="0">N5/M5-1</f>
        <v>-4.0333672770401674E-2</v>
      </c>
      <c r="E5" s="15">
        <f t="shared" si="0"/>
        <v>1.2012836963881668E-2</v>
      </c>
      <c r="F5" s="15">
        <f>(U5/T5)-1</f>
        <v>-6.8109716415098998E-3</v>
      </c>
      <c r="H5" s="8">
        <v>344327.51691199688</v>
      </c>
      <c r="I5" s="8">
        <v>373717.55912683962</v>
      </c>
      <c r="J5" s="8">
        <v>378318.16025116725</v>
      </c>
      <c r="K5" s="8">
        <v>408759.75522508298</v>
      </c>
      <c r="L5" s="8">
        <v>409825.48892122362</v>
      </c>
      <c r="M5" s="8">
        <v>401944.49340303103</v>
      </c>
      <c r="N5" s="8">
        <v>385732.59573424829</v>
      </c>
      <c r="O5" s="8">
        <v>390366.33851845865</v>
      </c>
      <c r="Q5">
        <v>390253.2828492308</v>
      </c>
      <c r="R5">
        <v>390029.19377288444</v>
      </c>
      <c r="S5">
        <v>385164.53697735583</v>
      </c>
      <c r="T5">
        <v>394368.11576077278</v>
      </c>
      <c r="U5">
        <v>391682.08570801048</v>
      </c>
    </row>
    <row r="6" spans="1:21" ht="14.45" x14ac:dyDescent="0.3">
      <c r="A6" t="s">
        <v>40</v>
      </c>
      <c r="B6" s="15">
        <f t="shared" ref="B6:B8" si="1">(L6/H6)^(1/4)-1</f>
        <v>6.4703978038757937E-2</v>
      </c>
      <c r="C6" s="15">
        <f t="shared" ref="C6:C8" si="2">M6/L6-1</f>
        <v>0.13953556005518442</v>
      </c>
      <c r="D6" s="15">
        <f t="shared" si="0"/>
        <v>-6.2309125758407191E-2</v>
      </c>
      <c r="E6" s="15">
        <f t="shared" si="0"/>
        <v>-1.6835900885073807E-3</v>
      </c>
      <c r="F6" s="15">
        <f t="shared" ref="F6:F8" si="3">(U6/T6)-1</f>
        <v>-2.4153395466371186E-2</v>
      </c>
      <c r="H6" s="8">
        <v>75803.126427746232</v>
      </c>
      <c r="I6" s="8">
        <v>81595.814796104183</v>
      </c>
      <c r="J6" s="8">
        <v>85225.132557349076</v>
      </c>
      <c r="K6" s="8">
        <v>92226.05392125441</v>
      </c>
      <c r="L6" s="8">
        <v>97409.794006301134</v>
      </c>
      <c r="M6" s="8">
        <v>111001.92416783051</v>
      </c>
      <c r="N6" s="8">
        <v>104085.49131543198</v>
      </c>
      <c r="O6" s="8">
        <v>103910.2540138959</v>
      </c>
      <c r="Q6">
        <v>104152.10009487181</v>
      </c>
      <c r="R6">
        <v>104250.58037047189</v>
      </c>
      <c r="S6">
        <v>105786.33850972992</v>
      </c>
      <c r="T6">
        <v>104055.93906432686</v>
      </c>
      <c r="U6">
        <v>101542.63481748155</v>
      </c>
    </row>
    <row r="7" spans="1:21" ht="14.45" x14ac:dyDescent="0.3">
      <c r="A7" t="s">
        <v>41</v>
      </c>
      <c r="B7" s="15">
        <f t="shared" si="1"/>
        <v>1.8240177524801116E-2</v>
      </c>
      <c r="C7" s="15">
        <f t="shared" si="2"/>
        <v>1.8111657897750488E-2</v>
      </c>
      <c r="D7" s="15">
        <f t="shared" si="0"/>
        <v>2.814480994857127E-2</v>
      </c>
      <c r="E7" s="15">
        <f t="shared" si="0"/>
        <v>-1.6791561077985406E-2</v>
      </c>
      <c r="F7" s="15">
        <f t="shared" si="3"/>
        <v>1.536356158025276E-3</v>
      </c>
      <c r="H7" s="8">
        <v>110563.90980022837</v>
      </c>
      <c r="I7" s="8">
        <v>110172.83489017026</v>
      </c>
      <c r="J7" s="8">
        <v>113508.05316978796</v>
      </c>
      <c r="K7" s="8">
        <v>120607.68641553864</v>
      </c>
      <c r="L7" s="8">
        <v>118854.13765427392</v>
      </c>
      <c r="M7" s="8">
        <v>121006.78313520027</v>
      </c>
      <c r="N7" s="8">
        <v>124412.49604902846</v>
      </c>
      <c r="O7" s="8">
        <v>122323.41602275657</v>
      </c>
      <c r="Q7">
        <v>121221.12527509776</v>
      </c>
      <c r="R7">
        <v>121009.04334895828</v>
      </c>
      <c r="S7">
        <v>120202.924147843</v>
      </c>
      <c r="T7">
        <v>123700.78879653917</v>
      </c>
      <c r="U7">
        <v>123890.83726515931</v>
      </c>
    </row>
    <row r="8" spans="1:21" ht="14.45" x14ac:dyDescent="0.3">
      <c r="A8" t="s">
        <v>18</v>
      </c>
      <c r="B8" s="15">
        <f t="shared" si="1"/>
        <v>4.2192476662676004E-2</v>
      </c>
      <c r="C8" s="15">
        <f t="shared" si="2"/>
        <v>1.2560154932750089E-2</v>
      </c>
      <c r="D8" s="15">
        <f t="shared" si="0"/>
        <v>-3.1110526116733928E-2</v>
      </c>
      <c r="E8" s="15">
        <f t="shared" si="0"/>
        <v>3.8575504405022887E-3</v>
      </c>
      <c r="F8" s="15">
        <f t="shared" si="3"/>
        <v>-8.0518980753547797E-3</v>
      </c>
      <c r="H8" s="8">
        <v>530694.55313997157</v>
      </c>
      <c r="I8" s="8">
        <v>565486.20881311409</v>
      </c>
      <c r="J8" s="8">
        <v>577051.34597830428</v>
      </c>
      <c r="K8" s="8">
        <v>621593.49556187599</v>
      </c>
      <c r="L8" s="8">
        <v>626089.42058179865</v>
      </c>
      <c r="M8" s="8">
        <v>633953.20070606179</v>
      </c>
      <c r="N8" s="8">
        <v>614230.58309870877</v>
      </c>
      <c r="O8" s="8">
        <v>616600.00855511113</v>
      </c>
      <c r="Q8">
        <v>615626.50821920042</v>
      </c>
      <c r="R8">
        <v>615288.81749231461</v>
      </c>
      <c r="S8">
        <v>611153.79963492882</v>
      </c>
      <c r="T8">
        <v>622124.84362163884</v>
      </c>
      <c r="U8">
        <v>617115.55779065134</v>
      </c>
    </row>
    <row r="9" spans="1:21" s="53" customFormat="1" ht="14.45" x14ac:dyDescent="0.3">
      <c r="B9" s="15"/>
      <c r="C9" s="15"/>
      <c r="D9" s="15"/>
      <c r="E9" s="15"/>
      <c r="F9" s="15"/>
      <c r="G9" s="15"/>
      <c r="H9" s="8"/>
      <c r="I9" s="8"/>
      <c r="J9" s="8"/>
      <c r="K9" s="8"/>
      <c r="L9" s="8"/>
      <c r="M9" s="8"/>
      <c r="N9" s="8"/>
      <c r="O9" s="8"/>
    </row>
    <row r="10" spans="1:21" x14ac:dyDescent="0.25">
      <c r="A10" t="s">
        <v>234</v>
      </c>
    </row>
    <row r="11" spans="1:21" ht="14.45" x14ac:dyDescent="0.3">
      <c r="A11" t="s">
        <v>61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pane xSplit="1" ySplit="5" topLeftCell="B6" activePane="bottomRight" state="frozen"/>
      <selection activeCell="O28" sqref="O28"/>
      <selection pane="topRight" activeCell="O28" sqref="O28"/>
      <selection pane="bottomLeft" activeCell="O28" sqref="O28"/>
      <selection pane="bottomRight" activeCell="D13" sqref="D13"/>
    </sheetView>
  </sheetViews>
  <sheetFormatPr defaultColWidth="9.140625" defaultRowHeight="15" x14ac:dyDescent="0.25"/>
  <cols>
    <col min="1" max="1" width="18.7109375" style="53" customWidth="1"/>
    <col min="2" max="2" width="13.5703125" style="53" bestFit="1" customWidth="1"/>
    <col min="3" max="3" width="14.140625" style="53" bestFit="1" customWidth="1"/>
    <col min="4" max="4" width="9.140625" style="53"/>
    <col min="5" max="5" width="12.28515625" style="53" bestFit="1" customWidth="1"/>
    <col min="6" max="6" width="11.85546875" style="53" customWidth="1"/>
    <col min="7" max="7" width="9.140625" style="53"/>
    <col min="8" max="8" width="13.7109375" style="53" bestFit="1" customWidth="1"/>
    <col min="9" max="9" width="12.140625" style="53" bestFit="1" customWidth="1"/>
    <col min="10" max="11" width="9.140625" style="53"/>
    <col min="12" max="13" width="10.7109375" style="53" customWidth="1"/>
    <col min="14" max="14" width="13.7109375" style="53" bestFit="1" customWidth="1"/>
    <col min="15" max="15" width="12.140625" style="53" bestFit="1" customWidth="1"/>
    <col min="16" max="17" width="10.7109375" style="53" bestFit="1" customWidth="1"/>
    <col min="18" max="18" width="9.140625" style="53"/>
    <col min="19" max="20" width="9.7109375" style="53" bestFit="1" customWidth="1"/>
    <col min="21" max="21" width="10.7109375" style="53" bestFit="1" customWidth="1"/>
    <col min="22" max="16384" width="9.140625" style="53"/>
  </cols>
  <sheetData>
    <row r="1" spans="1:23" ht="26.25" x14ac:dyDescent="0.4">
      <c r="A1" s="1" t="s">
        <v>209</v>
      </c>
      <c r="B1" s="70"/>
      <c r="C1" s="70"/>
      <c r="D1" s="70"/>
      <c r="E1" s="70"/>
      <c r="F1" s="70"/>
    </row>
    <row r="2" spans="1:23" x14ac:dyDescent="0.25">
      <c r="A2" s="8" t="s">
        <v>208</v>
      </c>
      <c r="B2" s="70"/>
      <c r="C2" s="70"/>
      <c r="D2" s="70"/>
      <c r="E2" s="70"/>
      <c r="F2" s="70"/>
    </row>
    <row r="3" spans="1:23" x14ac:dyDescent="0.25">
      <c r="A3" s="118" t="s">
        <v>207</v>
      </c>
      <c r="B3" s="70"/>
      <c r="C3" s="70"/>
      <c r="D3" s="70"/>
      <c r="E3" s="70"/>
      <c r="F3" s="70"/>
    </row>
    <row r="4" spans="1:23" s="115" customFormat="1" x14ac:dyDescent="0.25">
      <c r="A4" s="70"/>
      <c r="B4" s="117"/>
      <c r="C4" s="117"/>
      <c r="D4" s="117"/>
      <c r="E4" s="117"/>
      <c r="F4" s="117"/>
      <c r="G4" s="116" t="s">
        <v>206</v>
      </c>
      <c r="H4" s="116"/>
      <c r="I4" s="116"/>
      <c r="J4" s="116"/>
      <c r="K4" s="116"/>
      <c r="L4" s="116"/>
      <c r="M4" s="116" t="s">
        <v>205</v>
      </c>
      <c r="N4" s="116"/>
      <c r="O4" s="116"/>
      <c r="P4" s="116"/>
      <c r="Q4" s="116"/>
    </row>
    <row r="5" spans="1:23" s="20" customFormat="1" ht="14.45" x14ac:dyDescent="0.3">
      <c r="A5" s="114"/>
      <c r="B5" s="77" t="s">
        <v>204</v>
      </c>
      <c r="C5" s="77" t="s">
        <v>203</v>
      </c>
      <c r="D5" s="77" t="s">
        <v>202</v>
      </c>
      <c r="E5" s="77" t="s">
        <v>142</v>
      </c>
      <c r="F5" s="114"/>
      <c r="G5" s="77" t="s">
        <v>204</v>
      </c>
      <c r="H5" s="77" t="s">
        <v>203</v>
      </c>
      <c r="I5" s="77" t="s">
        <v>202</v>
      </c>
      <c r="J5" s="77" t="s">
        <v>142</v>
      </c>
      <c r="K5" s="77" t="s">
        <v>201</v>
      </c>
      <c r="L5" s="77"/>
      <c r="M5" s="77" t="s">
        <v>204</v>
      </c>
      <c r="N5" s="77" t="s">
        <v>203</v>
      </c>
      <c r="O5" s="77" t="s">
        <v>202</v>
      </c>
      <c r="P5" s="77" t="s">
        <v>142</v>
      </c>
      <c r="Q5" s="77" t="s">
        <v>201</v>
      </c>
      <c r="R5" s="77"/>
      <c r="S5" s="77"/>
      <c r="T5" s="77"/>
      <c r="U5" s="77"/>
      <c r="V5" s="77"/>
      <c r="W5" s="77"/>
    </row>
    <row r="6" spans="1:23" s="20" customFormat="1" ht="14.45" x14ac:dyDescent="0.3">
      <c r="A6" s="114">
        <v>2010</v>
      </c>
      <c r="B6" s="24">
        <f t="shared" ref="B6:B13" si="0">G6/Q6</f>
        <v>1.0672047500064204E-2</v>
      </c>
      <c r="C6" s="24">
        <f t="shared" ref="C6:E13" si="1">H6/N6</f>
        <v>9.0442549103218486E-2</v>
      </c>
      <c r="D6" s="24">
        <f t="shared" si="1"/>
        <v>9.3302993125475492E-2</v>
      </c>
      <c r="E6" s="24">
        <f t="shared" si="1"/>
        <v>5.8937103130686973E-2</v>
      </c>
      <c r="F6" s="114"/>
      <c r="G6" s="77">
        <v>73553</v>
      </c>
      <c r="H6" s="77">
        <v>120685</v>
      </c>
      <c r="I6" s="77">
        <v>13613</v>
      </c>
      <c r="J6" s="77">
        <v>232726</v>
      </c>
      <c r="K6" s="77">
        <v>440577</v>
      </c>
      <c r="L6" s="77"/>
      <c r="M6" s="77">
        <v>1463115</v>
      </c>
      <c r="N6" s="77">
        <v>1334383</v>
      </c>
      <c r="O6" s="77">
        <v>145901</v>
      </c>
      <c r="P6" s="77">
        <v>3948718</v>
      </c>
      <c r="Q6" s="77">
        <v>6892117</v>
      </c>
      <c r="R6" s="77"/>
      <c r="S6" s="77"/>
      <c r="T6" s="77"/>
      <c r="U6" s="77"/>
      <c r="V6" s="77"/>
      <c r="W6" s="77"/>
    </row>
    <row r="7" spans="1:23" s="20" customFormat="1" ht="14.45" x14ac:dyDescent="0.3">
      <c r="A7" s="114">
        <v>2011</v>
      </c>
      <c r="B7" s="24">
        <f t="shared" si="0"/>
        <v>1.2418473796560341E-2</v>
      </c>
      <c r="C7" s="24">
        <f t="shared" si="1"/>
        <v>9.9074738836413337E-2</v>
      </c>
      <c r="D7" s="24">
        <f t="shared" si="1"/>
        <v>5.5270666774341164E-2</v>
      </c>
      <c r="E7" s="24">
        <f t="shared" si="1"/>
        <v>7.3267040404035505E-2</v>
      </c>
      <c r="F7" s="114"/>
      <c r="G7" s="77">
        <v>92069</v>
      </c>
      <c r="H7" s="77">
        <v>137584</v>
      </c>
      <c r="I7" s="77">
        <v>8213</v>
      </c>
      <c r="J7" s="77">
        <v>302501</v>
      </c>
      <c r="K7" s="77">
        <v>540367</v>
      </c>
      <c r="L7" s="77"/>
      <c r="M7" s="77">
        <v>1747843</v>
      </c>
      <c r="N7" s="77">
        <v>1388689</v>
      </c>
      <c r="O7" s="77">
        <v>148596</v>
      </c>
      <c r="P7" s="77">
        <v>4128746</v>
      </c>
      <c r="Q7" s="77">
        <v>7413874</v>
      </c>
      <c r="R7" s="110"/>
      <c r="S7" s="110"/>
      <c r="T7" s="110"/>
      <c r="U7" s="110"/>
      <c r="V7" s="110"/>
      <c r="W7" s="110"/>
    </row>
    <row r="8" spans="1:23" s="20" customFormat="1" ht="14.45" x14ac:dyDescent="0.3">
      <c r="A8" s="114">
        <v>2012</v>
      </c>
      <c r="B8" s="24">
        <f t="shared" si="0"/>
        <v>7.9391224346909862E-3</v>
      </c>
      <c r="C8" s="24">
        <f t="shared" si="1"/>
        <v>0.10443341749198126</v>
      </c>
      <c r="D8" s="24">
        <f t="shared" si="1"/>
        <v>0.1062088793055786</v>
      </c>
      <c r="E8" s="24">
        <f t="shared" si="1"/>
        <v>7.1206686597274527E-2</v>
      </c>
      <c r="F8" s="114"/>
      <c r="G8" s="77">
        <v>63262</v>
      </c>
      <c r="H8" s="77">
        <v>152963</v>
      </c>
      <c r="I8" s="77">
        <v>13447</v>
      </c>
      <c r="J8" s="77">
        <v>321903</v>
      </c>
      <c r="K8" s="77">
        <v>551575</v>
      </c>
      <c r="L8" s="77"/>
      <c r="M8" s="77">
        <v>1856399</v>
      </c>
      <c r="N8" s="77">
        <v>1464694</v>
      </c>
      <c r="O8" s="77">
        <v>126609</v>
      </c>
      <c r="P8" s="77">
        <v>4520685</v>
      </c>
      <c r="Q8" s="77">
        <v>7968387</v>
      </c>
      <c r="R8" s="110"/>
      <c r="S8" s="110"/>
      <c r="T8" s="110"/>
      <c r="U8" s="110"/>
      <c r="V8" s="110"/>
      <c r="W8" s="110"/>
    </row>
    <row r="9" spans="1:23" s="20" customFormat="1" ht="14.45" x14ac:dyDescent="0.3">
      <c r="A9" s="114">
        <v>2013</v>
      </c>
      <c r="B9" s="24">
        <f t="shared" si="0"/>
        <v>2.559981885140469E-3</v>
      </c>
      <c r="C9" s="24">
        <f t="shared" si="1"/>
        <v>0.10710648686579242</v>
      </c>
      <c r="D9" s="24">
        <f t="shared" si="1"/>
        <v>0.14535755504866457</v>
      </c>
      <c r="E9" s="24">
        <f t="shared" si="1"/>
        <v>7.3879314563741846E-2</v>
      </c>
      <c r="F9" s="114"/>
      <c r="G9" s="77">
        <v>21164</v>
      </c>
      <c r="H9" s="77">
        <v>164388</v>
      </c>
      <c r="I9" s="77">
        <v>15995</v>
      </c>
      <c r="J9" s="77">
        <v>342681</v>
      </c>
      <c r="K9" s="77">
        <v>544228</v>
      </c>
      <c r="L9" s="77"/>
      <c r="M9" s="77">
        <v>1984009</v>
      </c>
      <c r="N9" s="77">
        <v>1534809</v>
      </c>
      <c r="O9" s="77">
        <v>110039</v>
      </c>
      <c r="P9" s="77">
        <v>4638389</v>
      </c>
      <c r="Q9" s="77">
        <v>8267246</v>
      </c>
      <c r="R9" s="110"/>
      <c r="S9" s="110"/>
      <c r="T9" s="110"/>
      <c r="U9" s="110"/>
      <c r="V9" s="110"/>
      <c r="W9" s="110"/>
    </row>
    <row r="10" spans="1:23" s="20" customFormat="1" ht="14.45" x14ac:dyDescent="0.3">
      <c r="A10" s="114">
        <v>2014</v>
      </c>
      <c r="B10" s="24">
        <f t="shared" si="0"/>
        <v>4.8228877802289948E-3</v>
      </c>
      <c r="C10" s="24">
        <f t="shared" si="1"/>
        <v>9.1954804650506761E-2</v>
      </c>
      <c r="D10" s="24">
        <f t="shared" si="1"/>
        <v>6.431567615724415E-2</v>
      </c>
      <c r="E10" s="24">
        <f t="shared" si="1"/>
        <v>7.1250660054850784E-2</v>
      </c>
      <c r="F10" s="114"/>
      <c r="G10" s="77">
        <v>44401</v>
      </c>
      <c r="H10" s="77">
        <v>146036</v>
      </c>
      <c r="I10" s="77">
        <v>8663</v>
      </c>
      <c r="J10" s="77">
        <v>389957</v>
      </c>
      <c r="K10" s="77">
        <v>589057</v>
      </c>
      <c r="L10" s="77"/>
      <c r="M10" s="77">
        <v>2010457</v>
      </c>
      <c r="N10" s="77">
        <v>1588128</v>
      </c>
      <c r="O10" s="77">
        <v>134695</v>
      </c>
      <c r="P10" s="77">
        <v>5473030</v>
      </c>
      <c r="Q10" s="77">
        <v>9206310</v>
      </c>
      <c r="R10" s="110"/>
      <c r="S10" s="110"/>
      <c r="T10" s="110"/>
      <c r="U10" s="110"/>
      <c r="V10" s="110"/>
      <c r="W10" s="110"/>
    </row>
    <row r="11" spans="1:23" s="20" customFormat="1" ht="14.45" x14ac:dyDescent="0.3">
      <c r="A11" s="114">
        <v>2015</v>
      </c>
      <c r="B11" s="24">
        <f t="shared" si="0"/>
        <v>-3.1568910865682359E-3</v>
      </c>
      <c r="C11" s="24">
        <f t="shared" si="1"/>
        <v>8.6324151139111474E-2</v>
      </c>
      <c r="D11" s="24">
        <f t="shared" si="1"/>
        <v>0.12342116413022318</v>
      </c>
      <c r="E11" s="24">
        <f t="shared" si="1"/>
        <v>6.1636626160530249E-2</v>
      </c>
      <c r="F11" s="114"/>
      <c r="G11" s="77">
        <v>-32060</v>
      </c>
      <c r="H11" s="77">
        <v>153792</v>
      </c>
      <c r="I11" s="77">
        <v>21556</v>
      </c>
      <c r="J11" s="77">
        <v>378985</v>
      </c>
      <c r="K11" s="77">
        <v>522273</v>
      </c>
      <c r="L11" s="77"/>
      <c r="M11" s="77">
        <v>2050645</v>
      </c>
      <c r="N11" s="77">
        <v>1781564</v>
      </c>
      <c r="O11" s="77">
        <v>174654</v>
      </c>
      <c r="P11" s="77">
        <v>6148698</v>
      </c>
      <c r="Q11" s="77">
        <v>10155561</v>
      </c>
      <c r="R11" s="110"/>
      <c r="S11" s="110"/>
      <c r="T11" s="110"/>
      <c r="U11" s="110"/>
      <c r="V11" s="110"/>
      <c r="W11" s="110"/>
    </row>
    <row r="12" spans="1:23" s="20" customFormat="1" ht="14.45" x14ac:dyDescent="0.3">
      <c r="A12" s="114">
        <v>2016</v>
      </c>
      <c r="B12" s="24">
        <f t="shared" si="0"/>
        <v>4.1360816564167194E-3</v>
      </c>
      <c r="C12" s="24">
        <f t="shared" si="1"/>
        <v>0.10101895234806192</v>
      </c>
      <c r="D12" s="24">
        <f t="shared" si="1"/>
        <v>7.1958723905128405E-2</v>
      </c>
      <c r="E12" s="24">
        <f t="shared" si="1"/>
        <v>5.2335306471105666E-2</v>
      </c>
      <c r="F12" s="114"/>
      <c r="G12" s="77">
        <v>47697</v>
      </c>
      <c r="H12" s="77">
        <v>207391</v>
      </c>
      <c r="I12" s="77">
        <v>11799</v>
      </c>
      <c r="J12" s="77">
        <v>386966</v>
      </c>
      <c r="K12" s="77">
        <v>653853</v>
      </c>
      <c r="L12" s="77"/>
      <c r="M12" s="77">
        <v>1920993</v>
      </c>
      <c r="N12" s="77">
        <v>2052991</v>
      </c>
      <c r="O12" s="77">
        <v>163969</v>
      </c>
      <c r="P12" s="77">
        <v>7393976</v>
      </c>
      <c r="Q12" s="77">
        <v>11531929</v>
      </c>
      <c r="R12" s="110"/>
      <c r="S12" s="110"/>
      <c r="T12" s="110"/>
      <c r="U12" s="110"/>
      <c r="V12" s="110"/>
      <c r="W12" s="110"/>
    </row>
    <row r="13" spans="1:23" s="20" customFormat="1" ht="14.45" x14ac:dyDescent="0.3">
      <c r="A13" s="114">
        <v>2017</v>
      </c>
      <c r="B13" s="24">
        <f t="shared" si="0"/>
        <v>2.1379020469669634E-3</v>
      </c>
      <c r="C13" s="24">
        <f t="shared" si="1"/>
        <v>9.6885885958553533E-2</v>
      </c>
      <c r="D13" s="24">
        <f t="shared" si="1"/>
        <v>4.6312926232495187E-2</v>
      </c>
      <c r="E13" s="24">
        <f t="shared" si="1"/>
        <v>6.7250621605944097E-2</v>
      </c>
      <c r="F13" s="114"/>
      <c r="G13" s="77">
        <v>26851</v>
      </c>
      <c r="H13" s="77">
        <v>184176</v>
      </c>
      <c r="I13" s="77">
        <v>7117</v>
      </c>
      <c r="J13" s="77">
        <v>576780</v>
      </c>
      <c r="K13" s="77">
        <v>794924</v>
      </c>
      <c r="L13" s="77"/>
      <c r="M13" s="77">
        <v>1928304</v>
      </c>
      <c r="N13" s="77">
        <v>1900958</v>
      </c>
      <c r="O13" s="77">
        <v>153672</v>
      </c>
      <c r="P13" s="77">
        <v>8576575</v>
      </c>
      <c r="Q13" s="77">
        <v>12559509</v>
      </c>
      <c r="R13" s="110"/>
      <c r="S13" s="110"/>
      <c r="T13" s="110"/>
      <c r="U13" s="110"/>
      <c r="V13" s="110"/>
      <c r="W13" s="110"/>
    </row>
    <row r="14" spans="1:23" x14ac:dyDescent="0.25">
      <c r="A14" s="113"/>
      <c r="B14" s="111"/>
      <c r="C14" s="111"/>
      <c r="D14" s="111"/>
      <c r="E14" s="111"/>
      <c r="F14" s="111"/>
    </row>
    <row r="15" spans="1:23" x14ac:dyDescent="0.25">
      <c r="A15" s="18" t="s">
        <v>200</v>
      </c>
      <c r="B15" s="111"/>
      <c r="C15" s="111"/>
      <c r="D15" s="70"/>
      <c r="E15" s="70"/>
      <c r="F15" s="70"/>
    </row>
    <row r="16" spans="1:23" x14ac:dyDescent="0.25">
      <c r="A16" s="8"/>
      <c r="B16" s="70"/>
      <c r="C16" s="70"/>
      <c r="D16" s="70"/>
      <c r="E16" s="70"/>
      <c r="F16" s="70"/>
      <c r="R16" s="77"/>
      <c r="S16" s="77"/>
    </row>
    <row r="17" spans="1:21" x14ac:dyDescent="0.25">
      <c r="A17" s="18"/>
      <c r="B17" s="111"/>
      <c r="C17" s="111"/>
      <c r="D17" s="111"/>
      <c r="E17" s="111"/>
      <c r="F17" s="111"/>
    </row>
    <row r="18" spans="1:21" x14ac:dyDescent="0.25">
      <c r="A18" s="113"/>
      <c r="B18" s="111"/>
      <c r="C18" s="111"/>
      <c r="D18" s="111"/>
      <c r="E18" s="111"/>
      <c r="F18" s="111"/>
      <c r="U18" s="110"/>
    </row>
    <row r="19" spans="1:21" x14ac:dyDescent="0.25">
      <c r="A19" s="113"/>
      <c r="B19" s="111"/>
      <c r="C19" s="111"/>
      <c r="D19" s="111"/>
      <c r="E19" s="111"/>
      <c r="F19" s="111"/>
      <c r="U19" s="110"/>
    </row>
    <row r="20" spans="1:21" x14ac:dyDescent="0.25">
      <c r="A20" s="113"/>
      <c r="B20" s="70"/>
      <c r="C20" s="70"/>
      <c r="D20" s="70"/>
      <c r="E20" s="111"/>
      <c r="F20" s="70"/>
      <c r="S20" s="112"/>
      <c r="U20" s="110"/>
    </row>
    <row r="21" spans="1:21" x14ac:dyDescent="0.25">
      <c r="A21" s="8"/>
      <c r="B21" s="70"/>
      <c r="C21" s="70"/>
      <c r="D21" s="70"/>
      <c r="E21" s="70"/>
      <c r="F21" s="70"/>
      <c r="S21" s="109"/>
      <c r="U21" s="110"/>
    </row>
    <row r="22" spans="1:21" x14ac:dyDescent="0.25">
      <c r="D22" s="111"/>
      <c r="E22" s="111"/>
      <c r="F22" s="111"/>
      <c r="S22" s="109"/>
      <c r="U22" s="110"/>
    </row>
    <row r="23" spans="1:21" ht="14.45" x14ac:dyDescent="0.3">
      <c r="S23" s="109"/>
      <c r="U23" s="110"/>
    </row>
    <row r="24" spans="1:21" ht="14.45" x14ac:dyDescent="0.3">
      <c r="S24" s="109"/>
      <c r="U24" s="110"/>
    </row>
    <row r="25" spans="1:21" ht="14.45" x14ac:dyDescent="0.3">
      <c r="S25" s="109"/>
      <c r="U25" s="110"/>
    </row>
    <row r="26" spans="1:21" x14ac:dyDescent="0.25">
      <c r="S26" s="109"/>
      <c r="T26" s="108"/>
    </row>
    <row r="27" spans="1:21" x14ac:dyDescent="0.25">
      <c r="S27" s="109"/>
      <c r="T27" s="108"/>
    </row>
  </sheetData>
  <conditionalFormatting sqref="B14:C14 B19:D19 F14 F19">
    <cfRule type="cellIs" dxfId="31" priority="19" stopIfTrue="1" operator="lessThan">
      <formula>0</formula>
    </cfRule>
  </conditionalFormatting>
  <conditionalFormatting sqref="R9">
    <cfRule type="cellIs" dxfId="30" priority="5" stopIfTrue="1" operator="lessThan">
      <formula>0</formula>
    </cfRule>
  </conditionalFormatting>
  <conditionalFormatting sqref="A14">
    <cfRule type="cellIs" dxfId="29" priority="18" stopIfTrue="1" operator="lessThan">
      <formula>0</formula>
    </cfRule>
  </conditionalFormatting>
  <conditionalFormatting sqref="A19">
    <cfRule type="cellIs" dxfId="28" priority="17" stopIfTrue="1" operator="lessThan">
      <formula>0</formula>
    </cfRule>
  </conditionalFormatting>
  <conditionalFormatting sqref="A20">
    <cfRule type="cellIs" dxfId="27" priority="16" stopIfTrue="1" operator="lessThan">
      <formula>0</formula>
    </cfRule>
  </conditionalFormatting>
  <conditionalFormatting sqref="A11 F11">
    <cfRule type="cellIs" dxfId="26" priority="15" stopIfTrue="1" operator="lessThan">
      <formula>0</formula>
    </cfRule>
  </conditionalFormatting>
  <conditionalFormatting sqref="A9 F9">
    <cfRule type="cellIs" dxfId="25" priority="14" stopIfTrue="1" operator="lessThan">
      <formula>0</formula>
    </cfRule>
  </conditionalFormatting>
  <conditionalFormatting sqref="V11">
    <cfRule type="cellIs" dxfId="24" priority="13" stopIfTrue="1" operator="lessThan">
      <formula>0</formula>
    </cfRule>
  </conditionalFormatting>
  <conditionalFormatting sqref="V9">
    <cfRule type="cellIs" dxfId="23" priority="12" stopIfTrue="1" operator="lessThan">
      <formula>0</formula>
    </cfRule>
  </conditionalFormatting>
  <conditionalFormatting sqref="U9">
    <cfRule type="cellIs" dxfId="22" priority="11" stopIfTrue="1" operator="lessThan">
      <formula>0</formula>
    </cfRule>
  </conditionalFormatting>
  <conditionalFormatting sqref="U11">
    <cfRule type="cellIs" dxfId="21" priority="10" stopIfTrue="1" operator="lessThan">
      <formula>0</formula>
    </cfRule>
  </conditionalFormatting>
  <conditionalFormatting sqref="U12">
    <cfRule type="cellIs" dxfId="20" priority="9" stopIfTrue="1" operator="lessThan">
      <formula>0</formula>
    </cfRule>
  </conditionalFormatting>
  <conditionalFormatting sqref="W9">
    <cfRule type="cellIs" dxfId="19" priority="8" stopIfTrue="1" operator="lessThan">
      <formula>0</formula>
    </cfRule>
  </conditionalFormatting>
  <conditionalFormatting sqref="W11">
    <cfRule type="cellIs" dxfId="18" priority="7" stopIfTrue="1" operator="lessThan">
      <formula>0</formula>
    </cfRule>
  </conditionalFormatting>
  <conditionalFormatting sqref="W12">
    <cfRule type="cellIs" dxfId="17" priority="6" stopIfTrue="1" operator="lessThan">
      <formula>0</formula>
    </cfRule>
  </conditionalFormatting>
  <conditionalFormatting sqref="R11">
    <cfRule type="cellIs" dxfId="16" priority="4" stopIfTrue="1" operator="lessThan">
      <formula>0</formula>
    </cfRule>
  </conditionalFormatting>
  <conditionalFormatting sqref="R12">
    <cfRule type="cellIs" dxfId="15" priority="3" stopIfTrue="1" operator="lessThan">
      <formula>0</formula>
    </cfRule>
  </conditionalFormatting>
  <conditionalFormatting sqref="R13">
    <cfRule type="cellIs" dxfId="14" priority="2" stopIfTrue="1" operator="lessThan">
      <formula>0</formula>
    </cfRule>
  </conditionalFormatting>
  <conditionalFormatting sqref="U20">
    <cfRule type="cellIs" dxfId="1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="73" zoomScaleNormal="73" workbookViewId="0">
      <pane xSplit="1" ySplit="3" topLeftCell="B4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defaultColWidth="9.140625" defaultRowHeight="15" x14ac:dyDescent="0.25"/>
  <cols>
    <col min="1" max="1" width="13.7109375" style="8" bestFit="1" customWidth="1"/>
    <col min="2" max="2" width="10.85546875" style="8" bestFit="1" customWidth="1"/>
    <col min="3" max="6" width="10.85546875" style="8" customWidth="1"/>
    <col min="7" max="7" width="13.5703125" style="8" bestFit="1" customWidth="1"/>
    <col min="8" max="8" width="14.5703125" style="8" bestFit="1" customWidth="1"/>
    <col min="9" max="9" width="12.7109375" style="8" bestFit="1" customWidth="1"/>
    <col min="10" max="12" width="10.85546875" style="8" customWidth="1"/>
    <col min="13" max="13" width="10.85546875" style="8" bestFit="1" customWidth="1"/>
    <col min="14" max="16" width="10.85546875" style="8" customWidth="1"/>
    <col min="17" max="17" width="10.85546875" style="8" bestFit="1" customWidth="1"/>
    <col min="18" max="19" width="10.85546875" style="8" customWidth="1"/>
    <col min="20" max="20" width="10.85546875" style="8" bestFit="1" customWidth="1"/>
    <col min="21" max="24" width="10.85546875" style="8" customWidth="1"/>
    <col min="25" max="16384" width="9.140625" style="8"/>
  </cols>
  <sheetData>
    <row r="1" spans="1:25" ht="26.25" x14ac:dyDescent="0.4">
      <c r="A1" s="1" t="s">
        <v>215</v>
      </c>
    </row>
    <row r="2" spans="1:25" x14ac:dyDescent="0.25">
      <c r="B2" s="8" t="s">
        <v>214</v>
      </c>
      <c r="G2" s="8" t="s">
        <v>213</v>
      </c>
      <c r="M2" s="36" t="s">
        <v>212</v>
      </c>
      <c r="Q2" s="36" t="s">
        <v>178</v>
      </c>
      <c r="R2" s="36" t="s">
        <v>211</v>
      </c>
      <c r="T2" s="26" t="s">
        <v>178</v>
      </c>
      <c r="U2" s="36" t="s">
        <v>211</v>
      </c>
    </row>
    <row r="3" spans="1:25" s="26" customFormat="1" x14ac:dyDescent="0.25">
      <c r="A3" s="64"/>
      <c r="B3" s="36" t="s">
        <v>9</v>
      </c>
      <c r="C3" s="36" t="s">
        <v>10</v>
      </c>
      <c r="D3" s="36" t="s">
        <v>11</v>
      </c>
      <c r="E3" s="36" t="s">
        <v>17</v>
      </c>
      <c r="F3" s="36"/>
      <c r="G3" s="36" t="s">
        <v>9</v>
      </c>
      <c r="H3" s="36" t="s">
        <v>10</v>
      </c>
      <c r="I3" s="36" t="s">
        <v>11</v>
      </c>
      <c r="J3" s="36" t="s">
        <v>17</v>
      </c>
      <c r="K3" s="36" t="s">
        <v>210</v>
      </c>
      <c r="L3" s="36"/>
      <c r="M3" s="26" t="s">
        <v>9</v>
      </c>
      <c r="N3" s="36" t="s">
        <v>10</v>
      </c>
      <c r="O3" s="36" t="s">
        <v>11</v>
      </c>
      <c r="P3" s="36" t="s">
        <v>17</v>
      </c>
      <c r="Q3" s="36"/>
      <c r="R3" s="36"/>
      <c r="S3" s="36"/>
      <c r="T3" s="36"/>
      <c r="U3" s="36"/>
      <c r="V3" s="36"/>
      <c r="W3" s="36"/>
      <c r="X3" s="36"/>
      <c r="Y3" s="36"/>
    </row>
    <row r="4" spans="1:25" ht="14.45" x14ac:dyDescent="0.3">
      <c r="A4" s="18">
        <v>2010</v>
      </c>
      <c r="B4" s="34">
        <f t="shared" ref="B4:B35" si="0">M4/1000</f>
        <v>14.196446991404013</v>
      </c>
      <c r="C4" s="34">
        <f t="shared" ref="C4:C35" si="1">N4/1000</f>
        <v>40.370773638968487</v>
      </c>
      <c r="D4" s="34">
        <f t="shared" ref="D4:D35" si="2">O4/1000</f>
        <v>3.3092263610315191</v>
      </c>
      <c r="E4" s="34">
        <f t="shared" ref="E4:E35" si="3">P4/1000</f>
        <v>80.722177650429799</v>
      </c>
      <c r="F4" s="34"/>
      <c r="G4" s="109">
        <v>9528</v>
      </c>
      <c r="H4" s="109">
        <v>27095</v>
      </c>
      <c r="I4" s="109">
        <v>2221</v>
      </c>
      <c r="J4" s="109">
        <f t="shared" ref="J4:J35" si="4">K4-(G4+H4+I4)</f>
        <v>54177</v>
      </c>
      <c r="K4" s="109">
        <v>93021</v>
      </c>
      <c r="L4" s="109"/>
      <c r="M4" s="34">
        <f>G4/$R$4</f>
        <v>14196.446991404013</v>
      </c>
      <c r="N4" s="34">
        <f>H4/$R$4</f>
        <v>40370.773638968487</v>
      </c>
      <c r="O4" s="34">
        <f>I4/$R$4</f>
        <v>3309.226361031519</v>
      </c>
      <c r="P4" s="34">
        <f>J4/$R$4</f>
        <v>80722.177650429803</v>
      </c>
      <c r="Q4" s="120">
        <v>0.69799999999999995</v>
      </c>
      <c r="R4" s="120">
        <f t="shared" ref="R4:R35" si="5">Q4/$Q$35</f>
        <v>0.6711538461538461</v>
      </c>
      <c r="S4" s="34"/>
      <c r="T4" s="119">
        <v>0.69799999999999995</v>
      </c>
      <c r="U4" s="119">
        <f t="shared" ref="U4:U35" si="6">Q4/$Q$35</f>
        <v>0.6711538461538461</v>
      </c>
      <c r="V4" s="34"/>
      <c r="W4" s="34"/>
      <c r="X4" s="34"/>
      <c r="Y4" s="34"/>
    </row>
    <row r="5" spans="1:25" ht="14.45" x14ac:dyDescent="0.3">
      <c r="A5" s="18"/>
      <c r="B5" s="34">
        <f t="shared" si="0"/>
        <v>27.677466918714554</v>
      </c>
      <c r="C5" s="34">
        <f t="shared" si="1"/>
        <v>41.993194706994331</v>
      </c>
      <c r="D5" s="34">
        <f t="shared" si="2"/>
        <v>6.5717580340264652</v>
      </c>
      <c r="E5" s="34">
        <f t="shared" si="3"/>
        <v>82.010586011342156</v>
      </c>
      <c r="F5" s="34"/>
      <c r="G5" s="109">
        <v>18771</v>
      </c>
      <c r="H5" s="109">
        <v>28480</v>
      </c>
      <c r="I5" s="109">
        <v>4457</v>
      </c>
      <c r="J5" s="109">
        <f t="shared" si="4"/>
        <v>55620</v>
      </c>
      <c r="K5" s="109">
        <v>107328</v>
      </c>
      <c r="L5" s="109"/>
      <c r="M5" s="34">
        <f>G5/$R$5</f>
        <v>27677.466918714556</v>
      </c>
      <c r="N5" s="34">
        <f>H5/$R$5</f>
        <v>41993.194706994327</v>
      </c>
      <c r="O5" s="34">
        <f>I5/$R$5</f>
        <v>6571.7580340264649</v>
      </c>
      <c r="P5" s="34">
        <f>J5/$R$5</f>
        <v>82010.586011342151</v>
      </c>
      <c r="Q5" s="120">
        <v>0.70533333333333337</v>
      </c>
      <c r="R5" s="120">
        <f t="shared" si="5"/>
        <v>0.67820512820512824</v>
      </c>
      <c r="S5" s="34"/>
      <c r="T5" s="119">
        <v>0.70533333333333337</v>
      </c>
      <c r="U5" s="119">
        <f t="shared" si="6"/>
        <v>0.67820512820512824</v>
      </c>
      <c r="V5" s="34"/>
      <c r="W5" s="34"/>
      <c r="X5" s="34"/>
      <c r="Y5" s="34"/>
    </row>
    <row r="6" spans="1:25" ht="14.45" x14ac:dyDescent="0.3">
      <c r="A6" s="18"/>
      <c r="B6" s="34">
        <f t="shared" si="0"/>
        <v>25.015583684950776</v>
      </c>
      <c r="C6" s="34">
        <f t="shared" si="1"/>
        <v>41.161181434599158</v>
      </c>
      <c r="D6" s="34">
        <f t="shared" si="2"/>
        <v>4.8694233473980315</v>
      </c>
      <c r="E6" s="34">
        <f t="shared" si="3"/>
        <v>91.536090014064712</v>
      </c>
      <c r="F6" s="34"/>
      <c r="G6" s="109">
        <v>17102</v>
      </c>
      <c r="H6" s="109">
        <v>28140</v>
      </c>
      <c r="I6" s="109">
        <v>3329</v>
      </c>
      <c r="J6" s="109">
        <f t="shared" si="4"/>
        <v>62579</v>
      </c>
      <c r="K6" s="109">
        <v>111150</v>
      </c>
      <c r="L6" s="109"/>
      <c r="M6" s="34">
        <f>G6/$R$6</f>
        <v>25015.583684950776</v>
      </c>
      <c r="N6" s="34">
        <f>H6/$R$6</f>
        <v>41161.181434599159</v>
      </c>
      <c r="O6" s="34">
        <f>I6/$R$6</f>
        <v>4869.4233473980312</v>
      </c>
      <c r="P6" s="34">
        <f>J6/$R$6</f>
        <v>91536.090014064714</v>
      </c>
      <c r="Q6" s="122">
        <v>0.71099999999999997</v>
      </c>
      <c r="R6" s="120">
        <f t="shared" si="5"/>
        <v>0.68365384615384606</v>
      </c>
      <c r="T6" s="16">
        <v>0.71099999999999997</v>
      </c>
      <c r="U6" s="119">
        <f t="shared" si="6"/>
        <v>0.68365384615384606</v>
      </c>
    </row>
    <row r="7" spans="1:25" ht="14.45" x14ac:dyDescent="0.3">
      <c r="A7" s="18"/>
      <c r="B7" s="34">
        <f t="shared" si="0"/>
        <v>41.005714285714291</v>
      </c>
      <c r="C7" s="34">
        <f t="shared" si="1"/>
        <v>53.849859943977599</v>
      </c>
      <c r="D7" s="34">
        <f t="shared" si="2"/>
        <v>5.2524369747899167</v>
      </c>
      <c r="E7" s="34">
        <f t="shared" si="3"/>
        <v>87.904761904761926</v>
      </c>
      <c r="F7" s="34"/>
      <c r="G7" s="109">
        <v>28152</v>
      </c>
      <c r="H7" s="109">
        <v>36970</v>
      </c>
      <c r="I7" s="109">
        <v>3606</v>
      </c>
      <c r="J7" s="109">
        <f t="shared" si="4"/>
        <v>60350</v>
      </c>
      <c r="K7" s="109">
        <v>129078</v>
      </c>
      <c r="L7" s="109"/>
      <c r="M7" s="34">
        <f>G7/$R$7</f>
        <v>41005.71428571429</v>
      </c>
      <c r="N7" s="34">
        <f>H7/$R$7</f>
        <v>53849.859943977601</v>
      </c>
      <c r="O7" s="34">
        <f>I7/$R$7</f>
        <v>5252.4369747899163</v>
      </c>
      <c r="P7" s="34">
        <f>J7/$R$7</f>
        <v>87904.761904761923</v>
      </c>
      <c r="Q7" s="122">
        <v>0.71399999999999997</v>
      </c>
      <c r="R7" s="120">
        <f t="shared" si="5"/>
        <v>0.68653846153846143</v>
      </c>
      <c r="T7" s="16">
        <v>0.71399999999999997</v>
      </c>
      <c r="U7" s="119">
        <f t="shared" si="6"/>
        <v>0.68653846153846143</v>
      </c>
    </row>
    <row r="8" spans="1:25" x14ac:dyDescent="0.25">
      <c r="A8" s="18">
        <v>2011</v>
      </c>
      <c r="B8" s="34">
        <f t="shared" si="0"/>
        <v>28.613873045078201</v>
      </c>
      <c r="C8" s="34">
        <f t="shared" si="1"/>
        <v>43.447506899724026</v>
      </c>
      <c r="D8" s="34">
        <f t="shared" si="2"/>
        <v>1.7709659613615458</v>
      </c>
      <c r="E8" s="34">
        <f t="shared" si="3"/>
        <v>97.971444342226334</v>
      </c>
      <c r="F8" s="34"/>
      <c r="G8" s="123">
        <v>19938</v>
      </c>
      <c r="H8" s="123">
        <v>30274</v>
      </c>
      <c r="I8" s="109">
        <v>1234</v>
      </c>
      <c r="J8" s="109">
        <f t="shared" si="4"/>
        <v>68266</v>
      </c>
      <c r="K8" s="123">
        <v>119712</v>
      </c>
      <c r="L8" s="123"/>
      <c r="M8" s="34">
        <f>G8/$R$8</f>
        <v>28613.873045078202</v>
      </c>
      <c r="N8" s="34">
        <f>H8/$R$8</f>
        <v>43447.506899724023</v>
      </c>
      <c r="O8" s="34">
        <f>I8/$R$8</f>
        <v>1770.9659613615459</v>
      </c>
      <c r="P8" s="34">
        <f>J8/$R$8</f>
        <v>97971.444342226328</v>
      </c>
      <c r="Q8" s="122">
        <v>0.72466666666666657</v>
      </c>
      <c r="R8" s="120">
        <f t="shared" si="5"/>
        <v>0.69679487179487165</v>
      </c>
      <c r="T8" s="16">
        <v>0.72466666666666657</v>
      </c>
      <c r="U8" s="119">
        <f t="shared" si="6"/>
        <v>0.69679487179487165</v>
      </c>
    </row>
    <row r="9" spans="1:25" ht="14.45" x14ac:dyDescent="0.3">
      <c r="A9" s="18"/>
      <c r="B9" s="34">
        <f t="shared" si="0"/>
        <v>30.987208672086723</v>
      </c>
      <c r="C9" s="34">
        <f t="shared" si="1"/>
        <v>43.313604336043369</v>
      </c>
      <c r="D9" s="34">
        <f t="shared" si="2"/>
        <v>1.1766937669376696</v>
      </c>
      <c r="E9" s="34">
        <f t="shared" si="3"/>
        <v>85.474471544715456</v>
      </c>
      <c r="F9" s="34"/>
      <c r="G9" s="109">
        <v>21989</v>
      </c>
      <c r="H9" s="109">
        <v>30736</v>
      </c>
      <c r="I9" s="109">
        <v>835</v>
      </c>
      <c r="J9" s="109">
        <f t="shared" si="4"/>
        <v>60654</v>
      </c>
      <c r="K9" s="109">
        <v>114214</v>
      </c>
      <c r="L9" s="109"/>
      <c r="M9" s="34">
        <f>G9/$R$9</f>
        <v>30987.208672086723</v>
      </c>
      <c r="N9" s="34">
        <f>H9/$R$9</f>
        <v>43313.604336043369</v>
      </c>
      <c r="O9" s="34">
        <f>I9/$R$9</f>
        <v>1176.6937669376696</v>
      </c>
      <c r="P9" s="34">
        <f>J9/$R$9</f>
        <v>85474.471544715459</v>
      </c>
      <c r="Q9" s="122">
        <v>0.73799999999999999</v>
      </c>
      <c r="R9" s="120">
        <f t="shared" si="5"/>
        <v>0.70961538461538454</v>
      </c>
      <c r="T9" s="16">
        <v>0.73799999999999999</v>
      </c>
      <c r="U9" s="119">
        <f t="shared" si="6"/>
        <v>0.70961538461538454</v>
      </c>
    </row>
    <row r="10" spans="1:25" x14ac:dyDescent="0.25">
      <c r="A10" s="18"/>
      <c r="B10" s="34">
        <f t="shared" si="0"/>
        <v>34.075729537366549</v>
      </c>
      <c r="C10" s="34">
        <f t="shared" si="1"/>
        <v>48.257295373665485</v>
      </c>
      <c r="D10" s="34">
        <f t="shared" si="2"/>
        <v>5.314270462633452</v>
      </c>
      <c r="E10" s="34">
        <f t="shared" si="3"/>
        <v>128.0879359430605</v>
      </c>
      <c r="F10" s="34"/>
      <c r="G10" s="123">
        <v>24552</v>
      </c>
      <c r="H10" s="123">
        <v>34770</v>
      </c>
      <c r="I10" s="123">
        <v>3829</v>
      </c>
      <c r="J10" s="109">
        <f t="shared" si="4"/>
        <v>92289</v>
      </c>
      <c r="K10" s="123">
        <v>155440</v>
      </c>
      <c r="L10" s="123"/>
      <c r="M10" s="34">
        <f>G10/$R$10</f>
        <v>34075.729537366547</v>
      </c>
      <c r="N10" s="34">
        <f>H10/$R$10</f>
        <v>48257.295373665482</v>
      </c>
      <c r="O10" s="34">
        <f>I10/$R$10</f>
        <v>5314.2704626334516</v>
      </c>
      <c r="P10" s="34">
        <f>J10/$R$10</f>
        <v>128087.9359430605</v>
      </c>
      <c r="Q10" s="122">
        <v>0.74933333333333341</v>
      </c>
      <c r="R10" s="120">
        <f t="shared" si="5"/>
        <v>0.72051282051282051</v>
      </c>
      <c r="T10" s="16">
        <v>0.74933333333333341</v>
      </c>
      <c r="U10" s="119">
        <f t="shared" si="6"/>
        <v>0.72051282051282051</v>
      </c>
    </row>
    <row r="11" spans="1:25" x14ac:dyDescent="0.25">
      <c r="A11" s="18"/>
      <c r="B11" s="34">
        <f t="shared" si="0"/>
        <v>35.141197183098591</v>
      </c>
      <c r="C11" s="34">
        <f t="shared" si="1"/>
        <v>57.406901408450707</v>
      </c>
      <c r="D11" s="34">
        <f t="shared" si="2"/>
        <v>3.1790492957746479</v>
      </c>
      <c r="E11" s="34">
        <f t="shared" si="3"/>
        <v>111.63338028169015</v>
      </c>
      <c r="F11" s="34"/>
      <c r="G11" s="123">
        <v>25590</v>
      </c>
      <c r="H11" s="123">
        <v>41804</v>
      </c>
      <c r="I11" s="123">
        <v>2315</v>
      </c>
      <c r="J11" s="109">
        <f t="shared" si="4"/>
        <v>81292</v>
      </c>
      <c r="K11" s="123">
        <v>151001</v>
      </c>
      <c r="L11" s="123"/>
      <c r="M11" s="34">
        <f>G11/$R$11</f>
        <v>35141.197183098593</v>
      </c>
      <c r="N11" s="34">
        <f>H11/$R$11</f>
        <v>57406.901408450707</v>
      </c>
      <c r="O11" s="34">
        <f>I11/$R$11</f>
        <v>3179.0492957746478</v>
      </c>
      <c r="P11" s="34">
        <f>J11/$R$11</f>
        <v>111633.38028169014</v>
      </c>
      <c r="Q11" s="120">
        <v>0.7573333333333333</v>
      </c>
      <c r="R11" s="120">
        <f t="shared" si="5"/>
        <v>0.72820512820512817</v>
      </c>
      <c r="T11" s="119">
        <v>0.7573333333333333</v>
      </c>
      <c r="U11" s="119">
        <f t="shared" si="6"/>
        <v>0.72820512820512817</v>
      </c>
    </row>
    <row r="12" spans="1:25" x14ac:dyDescent="0.25">
      <c r="A12" s="18">
        <v>2012</v>
      </c>
      <c r="B12" s="34">
        <f t="shared" si="0"/>
        <v>28.672610581092805</v>
      </c>
      <c r="C12" s="34">
        <f t="shared" si="1"/>
        <v>53.136062445793584</v>
      </c>
      <c r="D12" s="34">
        <f t="shared" si="2"/>
        <v>1.6276496097137905</v>
      </c>
      <c r="E12" s="34">
        <f t="shared" si="3"/>
        <v>94.656686903729408</v>
      </c>
      <c r="F12" s="34"/>
      <c r="G12" s="123">
        <v>21192</v>
      </c>
      <c r="H12" s="123">
        <v>39273</v>
      </c>
      <c r="I12" s="109">
        <v>1203</v>
      </c>
      <c r="J12" s="109">
        <f t="shared" si="4"/>
        <v>69961</v>
      </c>
      <c r="K12" s="123">
        <v>131629</v>
      </c>
      <c r="L12" s="123"/>
      <c r="M12" s="34">
        <f>G12/$R$12</f>
        <v>28672.610581092806</v>
      </c>
      <c r="N12" s="34">
        <f>H12/$R$12</f>
        <v>53136.062445793585</v>
      </c>
      <c r="O12" s="34">
        <f>I12/$R$12</f>
        <v>1627.6496097137904</v>
      </c>
      <c r="P12" s="34">
        <f>J12/$R$12</f>
        <v>94656.686903729409</v>
      </c>
      <c r="Q12" s="120">
        <v>0.76866666666666661</v>
      </c>
      <c r="R12" s="120">
        <f t="shared" si="5"/>
        <v>0.73910256410256403</v>
      </c>
      <c r="T12" s="119">
        <v>0.76866666666666661</v>
      </c>
      <c r="U12" s="119">
        <f t="shared" si="6"/>
        <v>0.73910256410256403</v>
      </c>
    </row>
    <row r="13" spans="1:25" ht="14.45" x14ac:dyDescent="0.3">
      <c r="A13" s="18"/>
      <c r="B13" s="34">
        <f t="shared" si="0"/>
        <v>33.954666666666661</v>
      </c>
      <c r="C13" s="34">
        <f t="shared" si="1"/>
        <v>49.461333333333336</v>
      </c>
      <c r="D13" s="34">
        <f t="shared" si="2"/>
        <v>4.0653333333333332</v>
      </c>
      <c r="E13" s="34">
        <f t="shared" si="3"/>
        <v>103.00133333333333</v>
      </c>
      <c r="F13" s="34"/>
      <c r="G13" s="109">
        <v>25466</v>
      </c>
      <c r="H13" s="109">
        <v>37096</v>
      </c>
      <c r="I13" s="109">
        <v>3049</v>
      </c>
      <c r="J13" s="109">
        <f t="shared" si="4"/>
        <v>77251</v>
      </c>
      <c r="K13" s="109">
        <v>142862</v>
      </c>
      <c r="L13" s="109"/>
      <c r="M13" s="34">
        <f>G13/$R$13</f>
        <v>33954.666666666664</v>
      </c>
      <c r="N13" s="34">
        <f>H13/$R$13</f>
        <v>49461.333333333336</v>
      </c>
      <c r="O13" s="34">
        <f>I13/$R$13</f>
        <v>4065.3333333333335</v>
      </c>
      <c r="P13" s="34">
        <f>J13/$R$13</f>
        <v>103001.33333333333</v>
      </c>
      <c r="Q13" s="120">
        <v>0.78</v>
      </c>
      <c r="R13" s="120">
        <f t="shared" si="5"/>
        <v>0.75</v>
      </c>
      <c r="T13" s="119">
        <v>0.78</v>
      </c>
      <c r="U13" s="119">
        <f t="shared" si="6"/>
        <v>0.75</v>
      </c>
    </row>
    <row r="14" spans="1:25" ht="14.45" x14ac:dyDescent="0.3">
      <c r="A14" s="18"/>
      <c r="B14" s="34">
        <f t="shared" si="0"/>
        <v>15.396665256030472</v>
      </c>
      <c r="C14" s="34">
        <f t="shared" si="1"/>
        <v>50.758425730004248</v>
      </c>
      <c r="D14" s="34">
        <f t="shared" si="2"/>
        <v>6.254523910283539</v>
      </c>
      <c r="E14" s="34">
        <f t="shared" si="3"/>
        <v>126.98914938637327</v>
      </c>
      <c r="F14" s="34"/>
      <c r="G14" s="109">
        <v>11661</v>
      </c>
      <c r="H14" s="109">
        <v>38443</v>
      </c>
      <c r="I14" s="109">
        <v>4737</v>
      </c>
      <c r="J14" s="109">
        <f t="shared" si="4"/>
        <v>96178</v>
      </c>
      <c r="K14" s="109">
        <v>151019</v>
      </c>
      <c r="L14" s="109"/>
      <c r="M14" s="34">
        <f>G14/$R$14</f>
        <v>15396.665256030472</v>
      </c>
      <c r="N14" s="34">
        <f>H14/$R$14</f>
        <v>50758.425730004245</v>
      </c>
      <c r="O14" s="34">
        <f>I14/$R$14</f>
        <v>6254.5239102835394</v>
      </c>
      <c r="P14" s="34">
        <f>J14/$R$14</f>
        <v>126989.14938637328</v>
      </c>
      <c r="Q14" s="120">
        <v>0.78766666666666652</v>
      </c>
      <c r="R14" s="120">
        <f t="shared" si="5"/>
        <v>0.75737179487179473</v>
      </c>
      <c r="T14" s="119">
        <v>0.78766666666666663</v>
      </c>
      <c r="U14" s="119">
        <f t="shared" si="6"/>
        <v>0.75737179487179473</v>
      </c>
    </row>
    <row r="15" spans="1:25" ht="14.45" x14ac:dyDescent="0.3">
      <c r="A15" s="18"/>
      <c r="B15" s="34">
        <f t="shared" si="0"/>
        <v>6.4258999999999995</v>
      </c>
      <c r="C15" s="34">
        <f t="shared" si="1"/>
        <v>49.596299999999992</v>
      </c>
      <c r="D15" s="34">
        <f t="shared" si="2"/>
        <v>5.7953999999999999</v>
      </c>
      <c r="E15" s="34">
        <f t="shared" si="3"/>
        <v>102.06689999999999</v>
      </c>
      <c r="F15" s="34"/>
      <c r="G15" s="109">
        <v>4943</v>
      </c>
      <c r="H15" s="109">
        <v>38151</v>
      </c>
      <c r="I15" s="109">
        <v>4458</v>
      </c>
      <c r="J15" s="109">
        <f t="shared" si="4"/>
        <v>78513</v>
      </c>
      <c r="K15" s="109">
        <v>126065</v>
      </c>
      <c r="L15" s="109"/>
      <c r="M15" s="34">
        <f>G15/$R$15</f>
        <v>6425.9</v>
      </c>
      <c r="N15" s="34">
        <f>H15/$R$15</f>
        <v>49596.299999999996</v>
      </c>
      <c r="O15" s="34">
        <f>I15/$R$15</f>
        <v>5795.4</v>
      </c>
      <c r="P15" s="34">
        <f>J15/$R$15</f>
        <v>102066.9</v>
      </c>
      <c r="Q15" s="120">
        <v>0.8</v>
      </c>
      <c r="R15" s="120">
        <f t="shared" si="5"/>
        <v>0.76923076923076927</v>
      </c>
      <c r="T15" s="119">
        <v>0.8</v>
      </c>
      <c r="U15" s="119">
        <f t="shared" si="6"/>
        <v>0.76923076923076927</v>
      </c>
    </row>
    <row r="16" spans="1:25" ht="14.45" x14ac:dyDescent="0.3">
      <c r="A16" s="18">
        <v>2013</v>
      </c>
      <c r="B16" s="34">
        <f t="shared" si="0"/>
        <v>19.791140278917148</v>
      </c>
      <c r="C16" s="34">
        <f t="shared" si="1"/>
        <v>49.172633305988519</v>
      </c>
      <c r="D16" s="34">
        <f t="shared" si="2"/>
        <v>0.79087776866283854</v>
      </c>
      <c r="E16" s="34">
        <f t="shared" si="3"/>
        <v>55.938605414274001</v>
      </c>
      <c r="F16" s="34"/>
      <c r="G16" s="109">
        <v>15465</v>
      </c>
      <c r="H16" s="109">
        <v>38424</v>
      </c>
      <c r="I16" s="109">
        <v>618</v>
      </c>
      <c r="J16" s="109">
        <f t="shared" si="4"/>
        <v>43711</v>
      </c>
      <c r="K16" s="109">
        <v>98218</v>
      </c>
      <c r="L16" s="109"/>
      <c r="M16" s="34">
        <f>G16/$R$16</f>
        <v>19791.140278917148</v>
      </c>
      <c r="N16" s="34">
        <f>H16/$R$16</f>
        <v>49172.633305988522</v>
      </c>
      <c r="O16" s="34">
        <f>I16/$R$16</f>
        <v>790.87776866283855</v>
      </c>
      <c r="P16" s="34">
        <f>J16/$R$16</f>
        <v>55938.605414274003</v>
      </c>
      <c r="Q16" s="120">
        <v>0.81266666666666654</v>
      </c>
      <c r="R16" s="120">
        <f t="shared" si="5"/>
        <v>0.7814102564102563</v>
      </c>
      <c r="T16" s="119">
        <v>0.81266666666666665</v>
      </c>
      <c r="U16" s="119">
        <f t="shared" si="6"/>
        <v>0.7814102564102563</v>
      </c>
    </row>
    <row r="17" spans="1:21" ht="14.45" x14ac:dyDescent="0.3">
      <c r="A17" s="18"/>
      <c r="B17" s="34">
        <f t="shared" si="0"/>
        <v>8.9537565709664371</v>
      </c>
      <c r="C17" s="34">
        <f t="shared" si="1"/>
        <v>42.897792155276989</v>
      </c>
      <c r="D17" s="34">
        <f t="shared" si="2"/>
        <v>6.8909987868985043</v>
      </c>
      <c r="E17" s="34">
        <f t="shared" si="3"/>
        <v>105.28391427416094</v>
      </c>
      <c r="F17" s="34"/>
      <c r="G17" s="109">
        <v>7097</v>
      </c>
      <c r="H17" s="109">
        <v>34002</v>
      </c>
      <c r="I17" s="109">
        <v>5462</v>
      </c>
      <c r="J17" s="109">
        <f t="shared" si="4"/>
        <v>83451</v>
      </c>
      <c r="K17" s="109">
        <v>130012</v>
      </c>
      <c r="L17" s="109"/>
      <c r="M17" s="34">
        <f>G17/$R$17</f>
        <v>8953.7565709664377</v>
      </c>
      <c r="N17" s="34">
        <f>H17/$R$17</f>
        <v>42897.792155276991</v>
      </c>
      <c r="O17" s="34">
        <f>I17/$R$17</f>
        <v>6890.9987868985045</v>
      </c>
      <c r="P17" s="34">
        <f>J17/$R$17</f>
        <v>105283.91427416094</v>
      </c>
      <c r="Q17" s="120">
        <v>0.82433333333333336</v>
      </c>
      <c r="R17" s="120">
        <f t="shared" si="5"/>
        <v>0.79262820512820509</v>
      </c>
      <c r="T17" s="119">
        <v>0.82433333333333336</v>
      </c>
      <c r="U17" s="119">
        <f t="shared" si="6"/>
        <v>0.79262820512820509</v>
      </c>
    </row>
    <row r="18" spans="1:21" x14ac:dyDescent="0.25">
      <c r="A18" s="18"/>
      <c r="B18" s="34">
        <f t="shared" si="0"/>
        <v>0.12181673306772907</v>
      </c>
      <c r="C18" s="34">
        <f t="shared" si="1"/>
        <v>61.705147410358563</v>
      </c>
      <c r="D18" s="34">
        <f t="shared" si="2"/>
        <v>7.2145338645418322</v>
      </c>
      <c r="E18" s="34">
        <f t="shared" si="3"/>
        <v>133.11461354581675</v>
      </c>
      <c r="F18" s="34"/>
      <c r="G18" s="123">
        <v>98</v>
      </c>
      <c r="H18" s="123">
        <v>49641</v>
      </c>
      <c r="I18" s="123">
        <v>5804</v>
      </c>
      <c r="J18" s="109">
        <f t="shared" si="4"/>
        <v>107089</v>
      </c>
      <c r="K18" s="109">
        <v>162632</v>
      </c>
      <c r="L18" s="123"/>
      <c r="M18" s="34">
        <f>G18/$R$18</f>
        <v>121.81673306772907</v>
      </c>
      <c r="N18" s="34">
        <f>H18/$R$18</f>
        <v>61705.147410358564</v>
      </c>
      <c r="O18" s="34">
        <f>I18/$R$18</f>
        <v>7214.5338645418324</v>
      </c>
      <c r="P18" s="34">
        <f>J18/$R$18</f>
        <v>133114.61354581674</v>
      </c>
      <c r="Q18" s="122">
        <v>0.83666666666666667</v>
      </c>
      <c r="R18" s="120">
        <f t="shared" si="5"/>
        <v>0.80448717948717952</v>
      </c>
      <c r="T18" s="16">
        <v>0.83666666666666667</v>
      </c>
      <c r="U18" s="119">
        <f t="shared" si="6"/>
        <v>0.80448717948717952</v>
      </c>
    </row>
    <row r="19" spans="1:21" x14ac:dyDescent="0.25">
      <c r="A19" s="18"/>
      <c r="B19" s="34">
        <f t="shared" si="0"/>
        <v>-1.8448695652173914</v>
      </c>
      <c r="C19" s="34">
        <f t="shared" si="1"/>
        <v>52.190324110671945</v>
      </c>
      <c r="D19" s="34">
        <f t="shared" si="2"/>
        <v>5.0696916996047436</v>
      </c>
      <c r="E19" s="34">
        <f t="shared" si="3"/>
        <v>133.71604743083006</v>
      </c>
      <c r="F19" s="34"/>
      <c r="G19" s="123">
        <v>-1496</v>
      </c>
      <c r="H19" s="123">
        <v>42321</v>
      </c>
      <c r="I19" s="123">
        <v>4111</v>
      </c>
      <c r="J19" s="109">
        <f t="shared" si="4"/>
        <v>108430</v>
      </c>
      <c r="K19" s="109">
        <v>153366</v>
      </c>
      <c r="L19" s="123"/>
      <c r="M19" s="34">
        <f>G19/$R$19</f>
        <v>-1844.8695652173915</v>
      </c>
      <c r="N19" s="34">
        <f>H19/$R$19</f>
        <v>52190.324110671943</v>
      </c>
      <c r="O19" s="34">
        <f>I19/$R$19</f>
        <v>5069.6916996047439</v>
      </c>
      <c r="P19" s="34">
        <f>J19/$R$19</f>
        <v>133716.04743083005</v>
      </c>
      <c r="Q19" s="122">
        <v>0.84333333333333327</v>
      </c>
      <c r="R19" s="120">
        <f t="shared" si="5"/>
        <v>0.81089743589743579</v>
      </c>
      <c r="T19" s="16">
        <v>0.84333333333333327</v>
      </c>
      <c r="U19" s="119">
        <f t="shared" si="6"/>
        <v>0.81089743589743579</v>
      </c>
    </row>
    <row r="20" spans="1:21" ht="14.45" x14ac:dyDescent="0.3">
      <c r="A20" s="18">
        <v>2014</v>
      </c>
      <c r="B20" s="34">
        <f t="shared" si="0"/>
        <v>23.615609756097559</v>
      </c>
      <c r="C20" s="34">
        <f t="shared" si="1"/>
        <v>49.500859465737513</v>
      </c>
      <c r="D20" s="34">
        <f t="shared" si="2"/>
        <v>2.4882694541231127</v>
      </c>
      <c r="E20" s="34">
        <f t="shared" si="3"/>
        <v>78.589454123112645</v>
      </c>
      <c r="F20" s="34"/>
      <c r="G20" s="109">
        <v>19551</v>
      </c>
      <c r="H20" s="109">
        <v>40981</v>
      </c>
      <c r="I20" s="109">
        <v>2060</v>
      </c>
      <c r="J20" s="109">
        <f t="shared" si="4"/>
        <v>65063</v>
      </c>
      <c r="K20" s="109">
        <v>127655</v>
      </c>
      <c r="L20" s="109"/>
      <c r="M20" s="34">
        <f>G20/$R$20</f>
        <v>23615.609756097558</v>
      </c>
      <c r="N20" s="34">
        <f>H20/$R$20</f>
        <v>49500.859465737514</v>
      </c>
      <c r="O20" s="34">
        <f>I20/$R$20</f>
        <v>2488.2694541231126</v>
      </c>
      <c r="P20" s="34">
        <f>J20/$R$20</f>
        <v>78589.45412311265</v>
      </c>
      <c r="Q20" s="122">
        <v>0.8610000000000001</v>
      </c>
      <c r="R20" s="120">
        <f t="shared" si="5"/>
        <v>0.82788461538461544</v>
      </c>
      <c r="T20" s="16">
        <v>0.8610000000000001</v>
      </c>
      <c r="U20" s="119">
        <f t="shared" si="6"/>
        <v>0.82788461538461544</v>
      </c>
    </row>
    <row r="21" spans="1:21" x14ac:dyDescent="0.25">
      <c r="A21" s="18"/>
      <c r="B21" s="34">
        <f t="shared" si="0"/>
        <v>11.206167869350551</v>
      </c>
      <c r="C21" s="34">
        <f t="shared" si="1"/>
        <v>36.527580706418533</v>
      </c>
      <c r="D21" s="34">
        <f t="shared" si="2"/>
        <v>2.7265932396505885</v>
      </c>
      <c r="E21" s="34">
        <f t="shared" si="3"/>
        <v>109.14667679453096</v>
      </c>
      <c r="F21" s="34"/>
      <c r="G21" s="109">
        <v>9457</v>
      </c>
      <c r="H21" s="123">
        <v>30826</v>
      </c>
      <c r="I21" s="123">
        <v>2301</v>
      </c>
      <c r="J21" s="109">
        <f t="shared" si="4"/>
        <v>92110</v>
      </c>
      <c r="K21" s="109">
        <v>134694</v>
      </c>
      <c r="L21" s="109"/>
      <c r="M21" s="34">
        <f>G21/$R$21</f>
        <v>11206.167869350551</v>
      </c>
      <c r="N21" s="34">
        <f>H21/$R$21</f>
        <v>36527.580706418536</v>
      </c>
      <c r="O21" s="34">
        <f>I21/$R$21</f>
        <v>2726.5932396505887</v>
      </c>
      <c r="P21" s="34">
        <f>J21/$R$21</f>
        <v>109146.67679453095</v>
      </c>
      <c r="Q21" s="122">
        <v>0.87766666666666671</v>
      </c>
      <c r="R21" s="120">
        <f t="shared" si="5"/>
        <v>0.84391025641025641</v>
      </c>
      <c r="T21" s="16">
        <v>0.87766666666666671</v>
      </c>
      <c r="U21" s="119">
        <f t="shared" si="6"/>
        <v>0.84391025641025641</v>
      </c>
    </row>
    <row r="22" spans="1:21" ht="14.45" x14ac:dyDescent="0.3">
      <c r="A22" s="18"/>
      <c r="B22" s="34">
        <f t="shared" si="0"/>
        <v>14.069831271091116</v>
      </c>
      <c r="C22" s="34">
        <f t="shared" si="1"/>
        <v>47.544026996625426</v>
      </c>
      <c r="D22" s="34">
        <f t="shared" si="2"/>
        <v>2.3993700787401582</v>
      </c>
      <c r="E22" s="34">
        <f t="shared" si="3"/>
        <v>147.01786276715413</v>
      </c>
      <c r="F22" s="34"/>
      <c r="G22" s="109">
        <v>12027</v>
      </c>
      <c r="H22" s="109">
        <v>40641</v>
      </c>
      <c r="I22" s="109">
        <v>2051</v>
      </c>
      <c r="J22" s="109">
        <f t="shared" si="4"/>
        <v>125672</v>
      </c>
      <c r="K22" s="109">
        <v>180391</v>
      </c>
      <c r="L22" s="109"/>
      <c r="M22" s="34">
        <f>G22/$R$22</f>
        <v>14069.831271091116</v>
      </c>
      <c r="N22" s="34">
        <f>H22/$R$22</f>
        <v>47544.026996625427</v>
      </c>
      <c r="O22" s="34">
        <f>I22/$R$22</f>
        <v>2399.3700787401581</v>
      </c>
      <c r="P22" s="34">
        <f>J22/$R$22</f>
        <v>147017.86276715412</v>
      </c>
      <c r="Q22" s="122">
        <v>0.8889999999999999</v>
      </c>
      <c r="R22" s="120">
        <f t="shared" si="5"/>
        <v>0.85480769230769216</v>
      </c>
      <c r="T22" s="16">
        <v>0.8889999999999999</v>
      </c>
      <c r="U22" s="119">
        <f t="shared" si="6"/>
        <v>0.85480769230769216</v>
      </c>
    </row>
    <row r="23" spans="1:21" x14ac:dyDescent="0.25">
      <c r="A23" s="18"/>
      <c r="B23" s="34">
        <f t="shared" si="0"/>
        <v>3.927419596110695</v>
      </c>
      <c r="C23" s="34">
        <f t="shared" si="1"/>
        <v>39.190186985789076</v>
      </c>
      <c r="D23" s="34">
        <f t="shared" si="2"/>
        <v>2.6264472700074792</v>
      </c>
      <c r="E23" s="34">
        <f t="shared" si="3"/>
        <v>124.97735228122662</v>
      </c>
      <c r="F23" s="34"/>
      <c r="G23" s="123">
        <v>3366</v>
      </c>
      <c r="H23" s="123">
        <v>33588</v>
      </c>
      <c r="I23" s="123">
        <v>2251</v>
      </c>
      <c r="J23" s="109">
        <f t="shared" si="4"/>
        <v>107112</v>
      </c>
      <c r="K23" s="109">
        <v>146317</v>
      </c>
      <c r="L23" s="123"/>
      <c r="M23" s="34">
        <f>G23/$R$23</f>
        <v>3927.4195961106952</v>
      </c>
      <c r="N23" s="34">
        <f>H23/$R$23</f>
        <v>39190.186985789078</v>
      </c>
      <c r="O23" s="34">
        <f>I23/$R$23</f>
        <v>2626.4472700074793</v>
      </c>
      <c r="P23" s="34">
        <f>J23/$R$23</f>
        <v>124977.35228122662</v>
      </c>
      <c r="Q23" s="122">
        <v>0.89133333333333342</v>
      </c>
      <c r="R23" s="120">
        <f t="shared" si="5"/>
        <v>0.85705128205128212</v>
      </c>
      <c r="T23" s="16">
        <v>0.89133333333333331</v>
      </c>
      <c r="U23" s="119">
        <f t="shared" si="6"/>
        <v>0.85705128205128212</v>
      </c>
    </row>
    <row r="24" spans="1:21" ht="14.45" x14ac:dyDescent="0.3">
      <c r="A24" s="18">
        <v>2015</v>
      </c>
      <c r="B24" s="34">
        <f t="shared" si="0"/>
        <v>-0.11830483271375462</v>
      </c>
      <c r="C24" s="34">
        <f t="shared" si="1"/>
        <v>39.997472118959102</v>
      </c>
      <c r="D24" s="34">
        <f t="shared" si="2"/>
        <v>5.7644609665427495</v>
      </c>
      <c r="E24" s="34">
        <f t="shared" si="3"/>
        <v>111.57769516728622</v>
      </c>
      <c r="F24" s="34"/>
      <c r="G24" s="109">
        <v>-102</v>
      </c>
      <c r="H24" s="109">
        <v>34485</v>
      </c>
      <c r="I24" s="109">
        <v>4970</v>
      </c>
      <c r="J24" s="109">
        <f t="shared" si="4"/>
        <v>96200</v>
      </c>
      <c r="K24" s="109">
        <v>135553</v>
      </c>
      <c r="L24" s="109"/>
      <c r="M24" s="34">
        <f>G24/$R$24</f>
        <v>-118.30483271375462</v>
      </c>
      <c r="N24" s="34">
        <f>H24/$R$24</f>
        <v>39997.4721189591</v>
      </c>
      <c r="O24" s="34">
        <f>I24/$R$24</f>
        <v>5764.4609665427497</v>
      </c>
      <c r="P24" s="34">
        <f>J24/$R$24</f>
        <v>111577.69516728622</v>
      </c>
      <c r="Q24" s="122">
        <v>0.89666666666666683</v>
      </c>
      <c r="R24" s="120">
        <f t="shared" si="5"/>
        <v>0.86217948717948734</v>
      </c>
      <c r="T24" s="16">
        <v>0.89666666666666672</v>
      </c>
      <c r="U24" s="119">
        <f t="shared" si="6"/>
        <v>0.86217948717948734</v>
      </c>
    </row>
    <row r="25" spans="1:21" ht="14.45" x14ac:dyDescent="0.3">
      <c r="A25" s="18"/>
      <c r="B25" s="34">
        <f t="shared" si="0"/>
        <v>-13.496578278241921</v>
      </c>
      <c r="C25" s="34">
        <f t="shared" si="1"/>
        <v>49.980065383218324</v>
      </c>
      <c r="D25" s="34">
        <f t="shared" si="2"/>
        <v>6.7431892480929907</v>
      </c>
      <c r="E25" s="34">
        <f t="shared" si="3"/>
        <v>90.238605158009463</v>
      </c>
      <c r="F25" s="34"/>
      <c r="G25" s="109">
        <v>-11909</v>
      </c>
      <c r="H25" s="109">
        <v>44101</v>
      </c>
      <c r="I25" s="109">
        <v>5950</v>
      </c>
      <c r="J25" s="109">
        <f t="shared" si="4"/>
        <v>79624</v>
      </c>
      <c r="K25" s="109">
        <v>117766</v>
      </c>
      <c r="L25" s="109"/>
      <c r="M25" s="34">
        <f>G25/$R$25</f>
        <v>-13496.578278241921</v>
      </c>
      <c r="N25" s="34">
        <f>H25/$R$25</f>
        <v>49980.065383218323</v>
      </c>
      <c r="O25" s="34">
        <f>I25/$R$25</f>
        <v>6743.189248092991</v>
      </c>
      <c r="P25" s="34">
        <f>J25/$R$25</f>
        <v>90238.605158009465</v>
      </c>
      <c r="Q25" s="122">
        <v>0.91766666666666641</v>
      </c>
      <c r="R25" s="120">
        <f t="shared" si="5"/>
        <v>0.88237179487179462</v>
      </c>
      <c r="T25" s="16">
        <v>0.91766666666666652</v>
      </c>
      <c r="U25" s="119">
        <f t="shared" si="6"/>
        <v>0.88237179487179462</v>
      </c>
    </row>
    <row r="26" spans="1:21" ht="14.45" x14ac:dyDescent="0.3">
      <c r="A26" s="18"/>
      <c r="B26" s="34">
        <f t="shared" si="0"/>
        <v>-7.0498818474758336</v>
      </c>
      <c r="C26" s="34">
        <f t="shared" si="1"/>
        <v>48.329280343716441</v>
      </c>
      <c r="D26" s="34">
        <f t="shared" si="2"/>
        <v>7.2207948442534926</v>
      </c>
      <c r="E26" s="34">
        <f t="shared" si="3"/>
        <v>115.31041890440389</v>
      </c>
      <c r="F26" s="34"/>
      <c r="G26" s="109">
        <v>-6311</v>
      </c>
      <c r="H26" s="109">
        <v>43264</v>
      </c>
      <c r="I26" s="109">
        <v>6464</v>
      </c>
      <c r="J26" s="109">
        <f t="shared" si="4"/>
        <v>103225</v>
      </c>
      <c r="K26" s="109">
        <v>146642</v>
      </c>
      <c r="L26" s="109"/>
      <c r="M26" s="34">
        <f>G26/$R$26</f>
        <v>-7049.8818474758336</v>
      </c>
      <c r="N26" s="34">
        <f>H26/$R$26</f>
        <v>48329.28034371644</v>
      </c>
      <c r="O26" s="34">
        <f>I26/$R$26</f>
        <v>7220.7948442534926</v>
      </c>
      <c r="P26" s="34">
        <f>J26/$R$26</f>
        <v>115310.41890440389</v>
      </c>
      <c r="Q26" s="122">
        <v>0.93099999999999983</v>
      </c>
      <c r="R26" s="120">
        <f t="shared" si="5"/>
        <v>0.89519230769230751</v>
      </c>
      <c r="T26" s="16">
        <v>0.93099999999999983</v>
      </c>
      <c r="U26" s="119">
        <f t="shared" si="6"/>
        <v>0.89519230769230751</v>
      </c>
    </row>
    <row r="27" spans="1:21" ht="14.45" x14ac:dyDescent="0.3">
      <c r="A27" s="18"/>
      <c r="B27" s="34">
        <f t="shared" si="0"/>
        <v>-15.286219686162632</v>
      </c>
      <c r="C27" s="34">
        <f t="shared" si="1"/>
        <v>35.541740370898722</v>
      </c>
      <c r="D27" s="34">
        <f t="shared" si="2"/>
        <v>4.6421683309557791</v>
      </c>
      <c r="E27" s="34">
        <f t="shared" si="3"/>
        <v>111.19840228245369</v>
      </c>
      <c r="F27" s="34"/>
      <c r="G27" s="109">
        <v>-13738</v>
      </c>
      <c r="H27" s="109">
        <v>31942</v>
      </c>
      <c r="I27" s="109">
        <v>4172</v>
      </c>
      <c r="J27" s="109">
        <f t="shared" si="4"/>
        <v>99936</v>
      </c>
      <c r="K27" s="109">
        <v>122312</v>
      </c>
      <c r="L27" s="109"/>
      <c r="M27" s="34">
        <f>G27/$R$27</f>
        <v>-15286.219686162631</v>
      </c>
      <c r="N27" s="34">
        <f>H27/$R$27</f>
        <v>35541.740370898726</v>
      </c>
      <c r="O27" s="34">
        <f>I27/$R$27</f>
        <v>4642.1683309557793</v>
      </c>
      <c r="P27" s="34">
        <f>J27/$R$27</f>
        <v>111198.40228245368</v>
      </c>
      <c r="Q27" s="122">
        <v>0.93466666666666642</v>
      </c>
      <c r="R27" s="120">
        <f t="shared" si="5"/>
        <v>0.89871794871794841</v>
      </c>
      <c r="T27" s="16">
        <v>0.93466666666666653</v>
      </c>
      <c r="U27" s="119">
        <f t="shared" si="6"/>
        <v>0.89871794871794841</v>
      </c>
    </row>
    <row r="28" spans="1:21" ht="14.45" x14ac:dyDescent="0.3">
      <c r="A28" s="18">
        <v>2016</v>
      </c>
      <c r="B28" s="34">
        <f t="shared" si="0"/>
        <v>-1.3438324607329843</v>
      </c>
      <c r="C28" s="34">
        <f t="shared" si="1"/>
        <v>40.116774869109946</v>
      </c>
      <c r="D28" s="34">
        <f t="shared" si="2"/>
        <v>6.5710575916230374</v>
      </c>
      <c r="E28" s="34">
        <f t="shared" si="3"/>
        <v>77.907434554973818</v>
      </c>
      <c r="F28" s="34"/>
      <c r="G28" s="109">
        <v>-1234</v>
      </c>
      <c r="H28" s="109">
        <v>36838</v>
      </c>
      <c r="I28" s="109">
        <v>6034</v>
      </c>
      <c r="J28" s="109">
        <f t="shared" si="4"/>
        <v>71540</v>
      </c>
      <c r="K28" s="109">
        <v>113178</v>
      </c>
      <c r="L28" s="109"/>
      <c r="M28" s="34">
        <f>G28/$R$28</f>
        <v>-1343.8324607329844</v>
      </c>
      <c r="N28" s="34">
        <f>H28/$R$28</f>
        <v>40116.774869109948</v>
      </c>
      <c r="O28" s="34">
        <f>I28/$R$28</f>
        <v>6571.0575916230373</v>
      </c>
      <c r="P28" s="34">
        <f>J28/$R$28</f>
        <v>77907.434554973821</v>
      </c>
      <c r="Q28" s="122">
        <v>0.95499999999999996</v>
      </c>
      <c r="R28" s="120">
        <f t="shared" si="5"/>
        <v>0.91826923076923073</v>
      </c>
      <c r="T28" s="16">
        <v>0.95499999999999996</v>
      </c>
      <c r="U28" s="119">
        <f t="shared" si="6"/>
        <v>0.91826923076923073</v>
      </c>
    </row>
    <row r="29" spans="1:21" ht="14.45" x14ac:dyDescent="0.3">
      <c r="A29" s="18"/>
      <c r="B29" s="34">
        <f t="shared" si="0"/>
        <v>11.606399999999999</v>
      </c>
      <c r="C29" s="34">
        <f t="shared" si="1"/>
        <v>46.073599999999999</v>
      </c>
      <c r="D29" s="34">
        <f t="shared" si="2"/>
        <v>1.1402666666666668</v>
      </c>
      <c r="E29" s="34">
        <f t="shared" si="3"/>
        <v>100.07039999999999</v>
      </c>
      <c r="F29" s="34"/>
      <c r="G29" s="109">
        <v>10881</v>
      </c>
      <c r="H29" s="109">
        <v>43194</v>
      </c>
      <c r="I29" s="109">
        <v>1069</v>
      </c>
      <c r="J29" s="109">
        <f t="shared" si="4"/>
        <v>93816</v>
      </c>
      <c r="K29" s="109">
        <v>148960</v>
      </c>
      <c r="L29" s="109"/>
      <c r="M29" s="34">
        <f>G29/$R$29</f>
        <v>11606.4</v>
      </c>
      <c r="N29" s="34">
        <f>H29/$R$29</f>
        <v>46073.599999999999</v>
      </c>
      <c r="O29" s="34">
        <f>I29/$R$29</f>
        <v>1140.2666666666667</v>
      </c>
      <c r="P29" s="34">
        <f>J29/$R$29</f>
        <v>100070.39999999999</v>
      </c>
      <c r="Q29" s="122">
        <v>0.97499999999999998</v>
      </c>
      <c r="R29" s="120">
        <f t="shared" si="5"/>
        <v>0.9375</v>
      </c>
      <c r="T29" s="16">
        <v>0.97499999999999998</v>
      </c>
      <c r="U29" s="119">
        <f t="shared" si="6"/>
        <v>0.9375</v>
      </c>
    </row>
    <row r="30" spans="1:21" ht="14.45" x14ac:dyDescent="0.3">
      <c r="A30" s="18"/>
      <c r="B30" s="34">
        <f t="shared" si="0"/>
        <v>15.103708206686932</v>
      </c>
      <c r="C30" s="34">
        <f t="shared" si="1"/>
        <v>91.492603850050671</v>
      </c>
      <c r="D30" s="34">
        <f t="shared" si="2"/>
        <v>2.5510030395136778</v>
      </c>
      <c r="E30" s="34">
        <f t="shared" si="3"/>
        <v>123.12672745694022</v>
      </c>
      <c r="F30" s="34"/>
      <c r="G30" s="109">
        <v>14334</v>
      </c>
      <c r="H30" s="109">
        <v>86830</v>
      </c>
      <c r="I30" s="109">
        <v>2421</v>
      </c>
      <c r="J30" s="109">
        <f t="shared" si="4"/>
        <v>116852</v>
      </c>
      <c r="K30" s="109">
        <v>220437</v>
      </c>
      <c r="L30" s="109"/>
      <c r="M30" s="34">
        <f>G30/$R$30</f>
        <v>15103.708206686932</v>
      </c>
      <c r="N30" s="34">
        <f>H30/$R$30</f>
        <v>91492.603850050669</v>
      </c>
      <c r="O30" s="34">
        <f>I30/$R$30</f>
        <v>2551.0030395136778</v>
      </c>
      <c r="P30" s="34">
        <f>J30/$R$30</f>
        <v>123126.72745694022</v>
      </c>
      <c r="Q30" s="122">
        <v>0.98699999999999999</v>
      </c>
      <c r="R30" s="120">
        <f t="shared" si="5"/>
        <v>0.9490384615384615</v>
      </c>
      <c r="T30" s="16">
        <v>0.98699999999999999</v>
      </c>
      <c r="U30" s="119">
        <f t="shared" si="6"/>
        <v>0.9490384615384615</v>
      </c>
    </row>
    <row r="31" spans="1:21" ht="14.45" x14ac:dyDescent="0.3">
      <c r="A31" s="18"/>
      <c r="B31" s="34">
        <f t="shared" si="0"/>
        <v>24.755409836065578</v>
      </c>
      <c r="C31" s="34">
        <f t="shared" si="1"/>
        <v>42.3052793576447</v>
      </c>
      <c r="D31" s="34">
        <f t="shared" si="2"/>
        <v>2.3747072599531616</v>
      </c>
      <c r="E31" s="34">
        <f t="shared" si="3"/>
        <v>109.34926731348278</v>
      </c>
      <c r="F31" s="34"/>
      <c r="G31" s="109">
        <v>23716</v>
      </c>
      <c r="H31" s="109">
        <v>40529</v>
      </c>
      <c r="I31" s="109">
        <v>2275</v>
      </c>
      <c r="J31" s="109">
        <f t="shared" si="4"/>
        <v>104758</v>
      </c>
      <c r="K31" s="109">
        <v>171278</v>
      </c>
      <c r="L31" s="109"/>
      <c r="M31" s="34">
        <f>G31/$R$31</f>
        <v>24755.409836065577</v>
      </c>
      <c r="N31" s="34">
        <f>H31/$R$31</f>
        <v>42305.2793576447</v>
      </c>
      <c r="O31" s="34">
        <f>I31/$R$31</f>
        <v>2374.7072599531616</v>
      </c>
      <c r="P31" s="34">
        <f>J31/$R$31</f>
        <v>109349.26731348278</v>
      </c>
      <c r="Q31" s="122">
        <v>0.99633333333333329</v>
      </c>
      <c r="R31" s="120">
        <f t="shared" si="5"/>
        <v>0.95801282051282044</v>
      </c>
      <c r="T31" s="16">
        <v>0.99633333333333329</v>
      </c>
      <c r="U31" s="119">
        <f t="shared" si="6"/>
        <v>0.95801282051282044</v>
      </c>
    </row>
    <row r="32" spans="1:21" ht="14.45" x14ac:dyDescent="0.3">
      <c r="A32" s="18">
        <v>2017</v>
      </c>
      <c r="B32" s="34">
        <f t="shared" si="0"/>
        <v>14.246907419566643</v>
      </c>
      <c r="C32" s="34">
        <f t="shared" si="1"/>
        <v>30.497334208798421</v>
      </c>
      <c r="D32" s="34">
        <f t="shared" si="2"/>
        <v>1.4770321733420879</v>
      </c>
      <c r="E32" s="34">
        <f t="shared" si="3"/>
        <v>74.990623768877214</v>
      </c>
      <c r="F32" s="34"/>
      <c r="G32" s="109">
        <v>13909</v>
      </c>
      <c r="H32" s="109">
        <v>29774</v>
      </c>
      <c r="I32" s="109">
        <v>1442</v>
      </c>
      <c r="J32" s="109">
        <f t="shared" si="4"/>
        <v>73212</v>
      </c>
      <c r="K32" s="109">
        <v>118337</v>
      </c>
      <c r="L32" s="109"/>
      <c r="M32" s="34">
        <f>G32/$R$32</f>
        <v>14246.907419566644</v>
      </c>
      <c r="N32" s="34">
        <f>H32/$R$32</f>
        <v>30497.33420879842</v>
      </c>
      <c r="O32" s="34">
        <f>I32/$R$32</f>
        <v>1477.0321733420878</v>
      </c>
      <c r="P32" s="34">
        <f>J32/$R$32</f>
        <v>74990.623768877209</v>
      </c>
      <c r="Q32" s="122">
        <v>1.0153333333333334</v>
      </c>
      <c r="R32" s="120">
        <f t="shared" si="5"/>
        <v>0.97628205128205137</v>
      </c>
      <c r="T32" s="16">
        <v>1.0153333333333334</v>
      </c>
      <c r="U32" s="119">
        <f t="shared" si="6"/>
        <v>0.97628205128205137</v>
      </c>
    </row>
    <row r="33" spans="1:21" ht="14.45" x14ac:dyDescent="0.3">
      <c r="B33" s="34">
        <f t="shared" si="0"/>
        <v>-9.9171428571428581</v>
      </c>
      <c r="C33" s="34">
        <f t="shared" si="1"/>
        <v>46.913454545454549</v>
      </c>
      <c r="D33" s="34">
        <f t="shared" si="2"/>
        <v>0.8782597402597403</v>
      </c>
      <c r="E33" s="34">
        <f t="shared" si="3"/>
        <v>233.5097142857143</v>
      </c>
      <c r="G33" s="109">
        <v>-9790</v>
      </c>
      <c r="H33" s="109">
        <v>46312</v>
      </c>
      <c r="I33" s="109">
        <v>867</v>
      </c>
      <c r="J33" s="109">
        <f t="shared" si="4"/>
        <v>230516</v>
      </c>
      <c r="K33" s="109">
        <v>267905</v>
      </c>
      <c r="L33" s="109"/>
      <c r="M33" s="34">
        <f>G33/$R$33</f>
        <v>-9917.1428571428587</v>
      </c>
      <c r="N33" s="34">
        <f>H33/$R$33</f>
        <v>46913.454545454551</v>
      </c>
      <c r="O33" s="34">
        <f>I33/$R$33</f>
        <v>878.25974025974028</v>
      </c>
      <c r="P33" s="34">
        <f>J33/$R$33</f>
        <v>233509.71428571429</v>
      </c>
      <c r="Q33" s="122">
        <v>1.0266666666666666</v>
      </c>
      <c r="R33" s="120">
        <f t="shared" si="5"/>
        <v>0.98717948717948711</v>
      </c>
      <c r="T33" s="16">
        <v>1.0266666666666666</v>
      </c>
      <c r="U33" s="119">
        <f t="shared" si="6"/>
        <v>0.98717948717948711</v>
      </c>
    </row>
    <row r="34" spans="1:21" ht="14.45" x14ac:dyDescent="0.3">
      <c r="B34" s="34">
        <f t="shared" si="0"/>
        <v>11.796427184466019</v>
      </c>
      <c r="C34" s="34">
        <f t="shared" si="1"/>
        <v>57.144466019417472</v>
      </c>
      <c r="D34" s="34">
        <f t="shared" si="2"/>
        <v>2.0396116504854369</v>
      </c>
      <c r="E34" s="34">
        <f t="shared" si="3"/>
        <v>123.73172815533981</v>
      </c>
      <c r="G34" s="109">
        <v>11683</v>
      </c>
      <c r="H34" s="109">
        <v>56595</v>
      </c>
      <c r="I34" s="109">
        <v>2020</v>
      </c>
      <c r="J34" s="109">
        <f t="shared" si="4"/>
        <v>122542</v>
      </c>
      <c r="K34" s="109">
        <v>192840</v>
      </c>
      <c r="M34" s="34">
        <f t="shared" ref="M34:P35" si="7">G34/$R$34</f>
        <v>11796.42718446602</v>
      </c>
      <c r="N34" s="34">
        <f t="shared" si="7"/>
        <v>57144.466019417472</v>
      </c>
      <c r="O34" s="34">
        <f t="shared" si="7"/>
        <v>2039.6116504854367</v>
      </c>
      <c r="P34" s="34">
        <f t="shared" si="7"/>
        <v>123731.72815533981</v>
      </c>
      <c r="Q34" s="122">
        <v>1.03</v>
      </c>
      <c r="R34" s="120">
        <f t="shared" si="5"/>
        <v>0.99038461538461542</v>
      </c>
      <c r="T34" s="16">
        <v>1.03</v>
      </c>
      <c r="U34" s="119">
        <f t="shared" si="6"/>
        <v>0.99038461538461542</v>
      </c>
    </row>
    <row r="35" spans="1:21" ht="14.45" x14ac:dyDescent="0.3">
      <c r="B35" s="34">
        <f t="shared" si="0"/>
        <v>11.156271844660195</v>
      </c>
      <c r="C35" s="34">
        <f t="shared" si="1"/>
        <v>51.99495145631068</v>
      </c>
      <c r="D35" s="34">
        <f t="shared" si="2"/>
        <v>2.8150679611650484</v>
      </c>
      <c r="E35" s="34">
        <f t="shared" si="3"/>
        <v>151.97126213592233</v>
      </c>
      <c r="G35" s="109">
        <v>11049</v>
      </c>
      <c r="H35" s="109">
        <v>51495</v>
      </c>
      <c r="I35" s="109">
        <v>2788</v>
      </c>
      <c r="J35" s="109">
        <f t="shared" si="4"/>
        <v>150510</v>
      </c>
      <c r="K35" s="109">
        <v>215842</v>
      </c>
      <c r="M35" s="34">
        <f t="shared" si="7"/>
        <v>11156.271844660194</v>
      </c>
      <c r="N35" s="34">
        <f t="shared" si="7"/>
        <v>51994.951456310679</v>
      </c>
      <c r="O35" s="34">
        <f t="shared" si="7"/>
        <v>2815.0679611650485</v>
      </c>
      <c r="P35" s="34">
        <f t="shared" si="7"/>
        <v>151971.26213592233</v>
      </c>
      <c r="Q35" s="121">
        <v>1.04</v>
      </c>
      <c r="R35" s="120">
        <f t="shared" si="5"/>
        <v>1</v>
      </c>
      <c r="T35" s="16">
        <f>Q35</f>
        <v>1.04</v>
      </c>
      <c r="U35" s="119">
        <f t="shared" si="6"/>
        <v>1</v>
      </c>
    </row>
    <row r="37" spans="1:21" s="53" customFormat="1" x14ac:dyDescent="0.25">
      <c r="A37" s="18" t="s">
        <v>200</v>
      </c>
      <c r="B37" s="111"/>
      <c r="C37" s="111"/>
      <c r="D37" s="70"/>
      <c r="E37" s="70"/>
      <c r="F37" s="70"/>
    </row>
  </sheetData>
  <conditionalFormatting sqref="T16 L16">
    <cfRule type="cellIs" dxfId="12" priority="12" stopIfTrue="1" operator="lessThan">
      <formula>0</formula>
    </cfRule>
  </conditionalFormatting>
  <conditionalFormatting sqref="A33:A36 A1:A2 A38:A65469">
    <cfRule type="cellIs" dxfId="11" priority="11" stopIfTrue="1" operator="lessThan">
      <formula>0</formula>
    </cfRule>
  </conditionalFormatting>
  <conditionalFormatting sqref="T11">
    <cfRule type="cellIs" dxfId="10" priority="10" stopIfTrue="1" operator="lessThan">
      <formula>0</formula>
    </cfRule>
  </conditionalFormatting>
  <conditionalFormatting sqref="L11">
    <cfRule type="cellIs" dxfId="9" priority="9" stopIfTrue="1" operator="lessThan">
      <formula>0</formula>
    </cfRule>
  </conditionalFormatting>
  <conditionalFormatting sqref="T17">
    <cfRule type="cellIs" dxfId="8" priority="8" stopIfTrue="1" operator="lessThan">
      <formula>0</formula>
    </cfRule>
  </conditionalFormatting>
  <conditionalFormatting sqref="L17">
    <cfRule type="cellIs" dxfId="7" priority="7" stopIfTrue="1" operator="lessThan">
      <formula>0</formula>
    </cfRule>
  </conditionalFormatting>
  <conditionalFormatting sqref="A8 A16 A24">
    <cfRule type="cellIs" dxfId="6" priority="2" stopIfTrue="1" operator="lessThan">
      <formula>0</formula>
    </cfRule>
  </conditionalFormatting>
  <conditionalFormatting sqref="T12">
    <cfRule type="cellIs" dxfId="5" priority="6" stopIfTrue="1" operator="lessThan">
      <formula>0</formula>
    </cfRule>
  </conditionalFormatting>
  <conditionalFormatting sqref="L12">
    <cfRule type="cellIs" dxfId="4" priority="5" stopIfTrue="1" operator="lessThan">
      <formula>0</formula>
    </cfRule>
  </conditionalFormatting>
  <conditionalFormatting sqref="T13">
    <cfRule type="cellIs" dxfId="3" priority="4" stopIfTrue="1" operator="lessThan">
      <formula>0</formula>
    </cfRule>
  </conditionalFormatting>
  <conditionalFormatting sqref="L13">
    <cfRule type="cellIs" dxfId="2" priority="3" stopIfTrue="1" operator="lessThan">
      <formula>0</formula>
    </cfRule>
  </conditionalFormatting>
  <conditionalFormatting sqref="A6 A14 A22 A30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46" zoomScaleNormal="46" workbookViewId="0">
      <selection activeCell="W41" sqref="W41"/>
    </sheetView>
  </sheetViews>
  <sheetFormatPr defaultRowHeight="15" x14ac:dyDescent="0.25"/>
  <cols>
    <col min="1" max="1" width="9.28515625" style="32" bestFit="1" customWidth="1"/>
    <col min="2" max="3" width="9.28515625" style="32" customWidth="1"/>
    <col min="4" max="5" width="10.85546875" style="53" bestFit="1" customWidth="1"/>
    <col min="6" max="16384" width="9.140625" style="53"/>
  </cols>
  <sheetData>
    <row r="1" spans="1:6" ht="26.25" x14ac:dyDescent="0.4">
      <c r="A1" s="1" t="s">
        <v>222</v>
      </c>
    </row>
    <row r="2" spans="1:6" x14ac:dyDescent="0.25">
      <c r="A2" s="32" t="s">
        <v>216</v>
      </c>
    </row>
    <row r="4" spans="1:6" x14ac:dyDescent="0.25">
      <c r="B4" s="32" t="s">
        <v>217</v>
      </c>
      <c r="C4" s="53"/>
    </row>
    <row r="5" spans="1:6" x14ac:dyDescent="0.25">
      <c r="A5" s="18"/>
      <c r="B5" s="8" t="s">
        <v>218</v>
      </c>
      <c r="C5" s="8" t="s">
        <v>29</v>
      </c>
      <c r="D5" s="8" t="s">
        <v>219</v>
      </c>
      <c r="E5" s="8" t="s">
        <v>220</v>
      </c>
      <c r="F5" s="8"/>
    </row>
    <row r="6" spans="1:6" x14ac:dyDescent="0.25">
      <c r="A6" s="18">
        <v>1994</v>
      </c>
      <c r="B6" s="8">
        <f t="shared" ref="B6:B29" si="0">E6/1000</f>
        <v>536.43700000000001</v>
      </c>
      <c r="C6" s="8">
        <f>D6/1000</f>
        <v>47.521999999999998</v>
      </c>
      <c r="D6" s="8">
        <v>47522</v>
      </c>
      <c r="E6" s="8">
        <v>536437</v>
      </c>
      <c r="F6" s="8"/>
    </row>
    <row r="7" spans="1:6" x14ac:dyDescent="0.25">
      <c r="A7" s="18">
        <v>1995</v>
      </c>
      <c r="B7" s="8">
        <f t="shared" si="0"/>
        <v>553.50099999999998</v>
      </c>
      <c r="C7" s="8">
        <f t="shared" ref="C7:C29" si="1">D7/1000</f>
        <v>57.292000000000002</v>
      </c>
      <c r="D7" s="8">
        <v>57292</v>
      </c>
      <c r="E7" s="8">
        <v>553501</v>
      </c>
      <c r="F7" s="8"/>
    </row>
    <row r="8" spans="1:6" x14ac:dyDescent="0.25">
      <c r="A8" s="18">
        <v>1996</v>
      </c>
      <c r="B8" s="8">
        <f t="shared" si="0"/>
        <v>570.82799999999997</v>
      </c>
      <c r="C8" s="8">
        <f t="shared" si="1"/>
        <v>61.064999999999998</v>
      </c>
      <c r="D8" s="8">
        <v>61065</v>
      </c>
      <c r="E8" s="8">
        <v>570828</v>
      </c>
      <c r="F8" s="8"/>
    </row>
    <row r="9" spans="1:6" x14ac:dyDescent="0.25">
      <c r="A9" s="18">
        <v>1997</v>
      </c>
      <c r="B9" s="8">
        <f t="shared" si="0"/>
        <v>585.85500000000002</v>
      </c>
      <c r="C9" s="8">
        <f t="shared" si="1"/>
        <v>62.94</v>
      </c>
      <c r="D9" s="8">
        <v>62940</v>
      </c>
      <c r="E9" s="8">
        <v>585855</v>
      </c>
      <c r="F9" s="8"/>
    </row>
    <row r="10" spans="1:6" x14ac:dyDescent="0.25">
      <c r="A10" s="18">
        <v>1998</v>
      </c>
      <c r="B10" s="8">
        <f t="shared" si="0"/>
        <v>595.83500000000004</v>
      </c>
      <c r="C10" s="8">
        <f t="shared" si="1"/>
        <v>61.247999999999998</v>
      </c>
      <c r="D10" s="8">
        <v>61248</v>
      </c>
      <c r="E10" s="8">
        <v>595835</v>
      </c>
      <c r="F10" s="8"/>
    </row>
    <row r="11" spans="1:6" x14ac:dyDescent="0.25">
      <c r="A11" s="18">
        <v>1999</v>
      </c>
      <c r="B11" s="8">
        <f t="shared" si="0"/>
        <v>602.178</v>
      </c>
      <c r="C11" s="8">
        <f t="shared" si="1"/>
        <v>61.204000000000001</v>
      </c>
      <c r="D11" s="8">
        <v>61204</v>
      </c>
      <c r="E11" s="8">
        <v>602178</v>
      </c>
      <c r="F11" s="8"/>
    </row>
    <row r="12" spans="1:6" x14ac:dyDescent="0.25">
      <c r="A12" s="18">
        <v>2000</v>
      </c>
      <c r="B12" s="8">
        <f t="shared" si="0"/>
        <v>605.35299999999995</v>
      </c>
      <c r="C12" s="8">
        <f t="shared" si="1"/>
        <v>61.954999999999998</v>
      </c>
      <c r="D12" s="8">
        <v>61955</v>
      </c>
      <c r="E12" s="8">
        <v>605353</v>
      </c>
      <c r="F12" s="8"/>
    </row>
    <row r="13" spans="1:6" x14ac:dyDescent="0.25">
      <c r="A13" s="18">
        <v>2001</v>
      </c>
      <c r="B13" s="8">
        <f t="shared" si="0"/>
        <v>609.26599999999996</v>
      </c>
      <c r="C13" s="8">
        <f t="shared" si="1"/>
        <v>65.736999999999995</v>
      </c>
      <c r="D13" s="8">
        <v>65737</v>
      </c>
      <c r="E13" s="8">
        <v>609266</v>
      </c>
      <c r="F13" s="8"/>
    </row>
    <row r="14" spans="1:6" x14ac:dyDescent="0.25">
      <c r="A14" s="18">
        <v>2002</v>
      </c>
      <c r="B14" s="8">
        <f t="shared" si="0"/>
        <v>608.50599999999997</v>
      </c>
      <c r="C14" s="8">
        <f t="shared" si="1"/>
        <v>63.774999999999999</v>
      </c>
      <c r="D14" s="8">
        <v>63775</v>
      </c>
      <c r="E14" s="8">
        <v>608506</v>
      </c>
      <c r="F14" s="8"/>
    </row>
    <row r="15" spans="1:6" x14ac:dyDescent="0.25">
      <c r="A15" s="18">
        <v>2003</v>
      </c>
      <c r="B15" s="8">
        <f t="shared" si="0"/>
        <v>607.05999999999995</v>
      </c>
      <c r="C15" s="8">
        <f t="shared" si="1"/>
        <v>66.058000000000007</v>
      </c>
      <c r="D15" s="8">
        <v>66058</v>
      </c>
      <c r="E15" s="8">
        <v>607060</v>
      </c>
      <c r="F15" s="8"/>
    </row>
    <row r="16" spans="1:6" x14ac:dyDescent="0.25">
      <c r="A16" s="18">
        <v>2004</v>
      </c>
      <c r="B16" s="8">
        <f t="shared" si="0"/>
        <v>613.98500000000001</v>
      </c>
      <c r="C16" s="8">
        <f t="shared" si="1"/>
        <v>77.575999999999993</v>
      </c>
      <c r="D16" s="8">
        <v>77576</v>
      </c>
      <c r="E16" s="8">
        <v>613985</v>
      </c>
      <c r="F16" s="8"/>
    </row>
    <row r="17" spans="1:6" x14ac:dyDescent="0.25">
      <c r="A17" s="18">
        <v>2005</v>
      </c>
      <c r="B17" s="8">
        <f t="shared" si="0"/>
        <v>623.50599999999997</v>
      </c>
      <c r="C17" s="8">
        <f t="shared" si="1"/>
        <v>85.103999999999999</v>
      </c>
      <c r="D17" s="8">
        <v>85104</v>
      </c>
      <c r="E17" s="8">
        <v>623506</v>
      </c>
      <c r="F17" s="8"/>
    </row>
    <row r="18" spans="1:6" x14ac:dyDescent="0.25">
      <c r="A18" s="18">
        <v>2006</v>
      </c>
      <c r="B18" s="8">
        <f t="shared" si="0"/>
        <v>640.28099999999995</v>
      </c>
      <c r="C18" s="8">
        <f t="shared" si="1"/>
        <v>95.977999999999994</v>
      </c>
      <c r="D18" s="8">
        <v>95978</v>
      </c>
      <c r="E18" s="8">
        <v>640281</v>
      </c>
      <c r="F18" s="8"/>
    </row>
    <row r="19" spans="1:6" x14ac:dyDescent="0.25">
      <c r="A19" s="18">
        <v>2007</v>
      </c>
      <c r="B19" s="8">
        <f t="shared" si="0"/>
        <v>658.04600000000005</v>
      </c>
      <c r="C19" s="8">
        <f t="shared" si="1"/>
        <v>102.16</v>
      </c>
      <c r="D19" s="8">
        <v>102160</v>
      </c>
      <c r="E19" s="8">
        <v>658046</v>
      </c>
      <c r="F19" s="8"/>
    </row>
    <row r="20" spans="1:6" x14ac:dyDescent="0.25">
      <c r="A20" s="18">
        <v>2008</v>
      </c>
      <c r="B20" s="8">
        <f t="shared" si="0"/>
        <v>677.72199999999998</v>
      </c>
      <c r="C20" s="8">
        <f t="shared" si="1"/>
        <v>109.95</v>
      </c>
      <c r="D20" s="8">
        <v>109950</v>
      </c>
      <c r="E20" s="8">
        <v>677722</v>
      </c>
      <c r="F20" s="8"/>
    </row>
    <row r="21" spans="1:6" x14ac:dyDescent="0.25">
      <c r="A21" s="18">
        <v>2009</v>
      </c>
      <c r="B21" s="8">
        <f t="shared" si="0"/>
        <v>661.06700000000001</v>
      </c>
      <c r="C21" s="8">
        <f t="shared" si="1"/>
        <v>76.563999999999993</v>
      </c>
      <c r="D21" s="8">
        <v>76564</v>
      </c>
      <c r="E21" s="8">
        <v>661067</v>
      </c>
      <c r="F21" s="8"/>
    </row>
    <row r="22" spans="1:6" x14ac:dyDescent="0.25">
      <c r="A22" s="18">
        <v>2010</v>
      </c>
      <c r="B22" s="8">
        <f t="shared" si="0"/>
        <v>648.89400000000001</v>
      </c>
      <c r="C22" s="8">
        <f t="shared" si="1"/>
        <v>81.634</v>
      </c>
      <c r="D22" s="8">
        <v>81634</v>
      </c>
      <c r="E22" s="8">
        <v>648894</v>
      </c>
      <c r="F22" s="8"/>
    </row>
    <row r="23" spans="1:6" x14ac:dyDescent="0.25">
      <c r="A23" s="18">
        <v>2011</v>
      </c>
      <c r="B23" s="8">
        <f t="shared" si="0"/>
        <v>644.63499999999999</v>
      </c>
      <c r="C23" s="8">
        <f t="shared" si="1"/>
        <v>91.322999999999993</v>
      </c>
      <c r="D23" s="8">
        <v>91323</v>
      </c>
      <c r="E23" s="8">
        <v>644635</v>
      </c>
      <c r="F23" s="8"/>
    </row>
    <row r="24" spans="1:6" x14ac:dyDescent="0.25">
      <c r="A24" s="18">
        <v>2012</v>
      </c>
      <c r="B24" s="8">
        <f t="shared" si="0"/>
        <v>633.98199999999997</v>
      </c>
      <c r="C24" s="8">
        <f t="shared" si="1"/>
        <v>86.242999999999995</v>
      </c>
      <c r="D24" s="8">
        <v>86243</v>
      </c>
      <c r="E24" s="8">
        <v>633982</v>
      </c>
      <c r="F24" s="8"/>
    </row>
    <row r="25" spans="1:6" x14ac:dyDescent="0.25">
      <c r="A25" s="18">
        <v>2013</v>
      </c>
      <c r="B25" s="8">
        <f t="shared" si="0"/>
        <v>621.69899999999996</v>
      </c>
      <c r="C25" s="8">
        <f t="shared" si="1"/>
        <v>87.066999999999993</v>
      </c>
      <c r="D25" s="8">
        <v>87067</v>
      </c>
      <c r="E25" s="8">
        <v>621699</v>
      </c>
      <c r="F25" s="8"/>
    </row>
    <row r="26" spans="1:6" x14ac:dyDescent="0.25">
      <c r="A26" s="18">
        <v>2014</v>
      </c>
      <c r="B26" s="8">
        <f t="shared" si="0"/>
        <v>608.81600000000003</v>
      </c>
      <c r="C26" s="8">
        <f t="shared" si="1"/>
        <v>84.066000000000003</v>
      </c>
      <c r="D26" s="8">
        <v>84066</v>
      </c>
      <c r="E26" s="8">
        <v>608816</v>
      </c>
      <c r="F26" s="8"/>
    </row>
    <row r="27" spans="1:6" x14ac:dyDescent="0.25">
      <c r="A27" s="18">
        <v>2015</v>
      </c>
      <c r="B27" s="8">
        <f t="shared" si="0"/>
        <v>599.59299999999996</v>
      </c>
      <c r="C27" s="8">
        <f t="shared" si="1"/>
        <v>86.251999999999995</v>
      </c>
      <c r="D27" s="8">
        <v>86252</v>
      </c>
      <c r="E27" s="8">
        <v>599593</v>
      </c>
      <c r="F27" s="8"/>
    </row>
    <row r="28" spans="1:6" x14ac:dyDescent="0.25">
      <c r="A28" s="18">
        <v>2016</v>
      </c>
      <c r="B28" s="8">
        <f t="shared" si="0"/>
        <v>580.34</v>
      </c>
      <c r="C28" s="8">
        <f t="shared" si="1"/>
        <v>72.686999999999998</v>
      </c>
      <c r="D28" s="8">
        <v>72687</v>
      </c>
      <c r="E28" s="8">
        <v>580340</v>
      </c>
      <c r="F28" s="8"/>
    </row>
    <row r="29" spans="1:6" x14ac:dyDescent="0.25">
      <c r="A29" s="18">
        <v>2017</v>
      </c>
      <c r="B29" s="8">
        <f t="shared" si="0"/>
        <v>563.976</v>
      </c>
      <c r="C29" s="8">
        <f t="shared" si="1"/>
        <v>73.697000000000003</v>
      </c>
      <c r="D29" s="8">
        <v>73697</v>
      </c>
      <c r="E29" s="8">
        <v>563976</v>
      </c>
      <c r="F29" s="8"/>
    </row>
    <row r="31" spans="1:6" x14ac:dyDescent="0.25">
      <c r="A31" s="124" t="s">
        <v>221</v>
      </c>
      <c r="B31" s="16"/>
      <c r="C31" s="16"/>
    </row>
    <row r="32" spans="1:6" x14ac:dyDescent="0.25">
      <c r="B32" s="16"/>
      <c r="C32" s="16"/>
    </row>
  </sheetData>
  <conditionalFormatting sqref="A1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="59" zoomScaleNormal="59" workbookViewId="0">
      <pane xSplit="1" ySplit="5" topLeftCell="B6" activePane="bottomRight" state="frozen"/>
      <selection activeCell="G18" sqref="G18"/>
      <selection pane="topRight" activeCell="G18" sqref="G18"/>
      <selection pane="bottomLeft" activeCell="G18" sqref="G18"/>
      <selection pane="bottomRight" activeCell="D33" sqref="D33"/>
    </sheetView>
  </sheetViews>
  <sheetFormatPr defaultRowHeight="15" x14ac:dyDescent="0.25"/>
  <cols>
    <col min="1" max="1" width="19.42578125" customWidth="1"/>
    <col min="2" max="2" width="20" customWidth="1"/>
    <col min="3" max="3" width="12.140625" customWidth="1"/>
    <col min="4" max="4" width="12.85546875" customWidth="1"/>
    <col min="5" max="5" width="10.7109375" style="53" customWidth="1"/>
    <col min="6" max="6" width="16.7109375" style="20" customWidth="1"/>
    <col min="7" max="7" width="10.140625" style="20" customWidth="1"/>
    <col min="8" max="8" width="13.85546875" bestFit="1" customWidth="1"/>
    <col min="9" max="9" width="13.7109375" customWidth="1"/>
    <col min="10" max="10" width="14.7109375" bestFit="1" customWidth="1"/>
    <col min="11" max="11" width="14.28515625" bestFit="1" customWidth="1"/>
    <col min="12" max="13" width="13.42578125" bestFit="1" customWidth="1"/>
    <col min="14" max="14" width="14.28515625" style="8" bestFit="1" customWidth="1"/>
    <col min="15" max="15" width="13.85546875" style="8" bestFit="1" customWidth="1"/>
    <col min="16" max="16" width="12.140625" style="8" customWidth="1"/>
    <col min="17" max="17" width="13.42578125" bestFit="1" customWidth="1"/>
    <col min="18" max="19" width="13.85546875" bestFit="1" customWidth="1"/>
    <col min="20" max="20" width="13.42578125" bestFit="1" customWidth="1"/>
    <col min="21" max="21" width="13.85546875" bestFit="1" customWidth="1"/>
  </cols>
  <sheetData>
    <row r="1" spans="1:23" ht="25.9" x14ac:dyDescent="0.5">
      <c r="A1" s="1" t="s">
        <v>4</v>
      </c>
    </row>
    <row r="2" spans="1:23" ht="14.45" x14ac:dyDescent="0.3">
      <c r="A2" t="s">
        <v>5</v>
      </c>
    </row>
    <row r="3" spans="1:23" ht="14.45" x14ac:dyDescent="0.3">
      <c r="A3" t="s">
        <v>6</v>
      </c>
    </row>
    <row r="4" spans="1:23" ht="14.45" customHeight="1" x14ac:dyDescent="0.3">
      <c r="H4" s="125" t="s">
        <v>47</v>
      </c>
      <c r="I4" s="125"/>
      <c r="J4" s="125"/>
      <c r="K4" s="125"/>
      <c r="L4" s="125"/>
      <c r="M4" s="125"/>
      <c r="N4" s="125"/>
      <c r="O4" s="54"/>
      <c r="P4" s="54"/>
      <c r="Q4" s="125" t="s">
        <v>22</v>
      </c>
      <c r="R4" s="125"/>
      <c r="S4" s="125"/>
      <c r="T4" s="125"/>
      <c r="U4" s="21"/>
      <c r="V4" s="21"/>
      <c r="W4" s="21"/>
    </row>
    <row r="5" spans="1:23" ht="14.45" x14ac:dyDescent="0.3">
      <c r="B5" s="22" t="s">
        <v>23</v>
      </c>
      <c r="C5" s="22" t="s">
        <v>7</v>
      </c>
      <c r="D5" s="53" t="s">
        <v>8</v>
      </c>
      <c r="E5" s="53" t="s">
        <v>58</v>
      </c>
      <c r="F5" s="23" t="s">
        <v>233</v>
      </c>
      <c r="G5" s="23"/>
      <c r="H5" s="19">
        <v>2011</v>
      </c>
      <c r="I5" s="19">
        <v>2012</v>
      </c>
      <c r="J5" s="19">
        <v>2013</v>
      </c>
      <c r="K5" s="19">
        <v>2014</v>
      </c>
      <c r="L5" s="19">
        <v>2015</v>
      </c>
      <c r="M5" s="19">
        <v>2016</v>
      </c>
      <c r="N5" s="19">
        <v>2017</v>
      </c>
      <c r="O5" s="19">
        <v>2018</v>
      </c>
      <c r="P5" s="19"/>
      <c r="Q5" s="19" t="s">
        <v>24</v>
      </c>
      <c r="R5" s="19" t="s">
        <v>25</v>
      </c>
      <c r="S5" s="19" t="s">
        <v>26</v>
      </c>
      <c r="T5" s="19" t="s">
        <v>43</v>
      </c>
      <c r="U5" s="18" t="s">
        <v>48</v>
      </c>
    </row>
    <row r="6" spans="1:23" ht="14.45" x14ac:dyDescent="0.3">
      <c r="A6" s="21" t="s">
        <v>3</v>
      </c>
      <c r="B6" s="15">
        <f>(L6/H6)^(1/4)-1</f>
        <v>4.3579413181237259E-2</v>
      </c>
      <c r="C6" s="15">
        <f>M6/L6-1</f>
        <v>-0.10033564803270878</v>
      </c>
      <c r="D6" s="15">
        <f>N6/M6-1</f>
        <v>-7.079691782414288E-2</v>
      </c>
      <c r="E6" s="15">
        <f>O6/N6-1</f>
        <v>0.13383304798119555</v>
      </c>
      <c r="F6" s="15">
        <f>(U6/T6)-1</f>
        <v>-6.6771776826066054E-2</v>
      </c>
      <c r="G6" s="15"/>
      <c r="H6" s="57">
        <v>65554.824999999997</v>
      </c>
      <c r="I6" s="57">
        <v>67597.123999999996</v>
      </c>
      <c r="J6" s="57">
        <v>69116.626000000004</v>
      </c>
      <c r="K6" s="57">
        <v>71040.251271703426</v>
      </c>
      <c r="L6" s="57">
        <v>77751.123789903315</v>
      </c>
      <c r="M6" s="57">
        <v>69949.914399172005</v>
      </c>
      <c r="N6" s="57">
        <v>64997.676057647994</v>
      </c>
      <c r="O6" s="57">
        <v>73696.5131561374</v>
      </c>
      <c r="P6" s="48"/>
      <c r="Q6" s="57">
        <v>66287.2965330765</v>
      </c>
      <c r="R6" s="57">
        <v>71694.514533076494</v>
      </c>
      <c r="S6" s="57">
        <v>78139.348533076496</v>
      </c>
      <c r="T6" s="57">
        <v>84616.918533076503</v>
      </c>
      <c r="U6" s="57">
        <v>78966.896533076506</v>
      </c>
    </row>
    <row r="7" spans="1:23" ht="14.45" x14ac:dyDescent="0.3">
      <c r="A7" t="s">
        <v>9</v>
      </c>
      <c r="B7" s="15">
        <f t="shared" ref="B7:B15" si="0">(L7/H7)^(1/4)-1</f>
        <v>-5.9459116167337456E-5</v>
      </c>
      <c r="C7" s="15">
        <f t="shared" ref="C7:C15" si="1">M7/L7-1</f>
        <v>-1.2661296141038392E-2</v>
      </c>
      <c r="D7" s="15">
        <f t="shared" ref="D7:D15" si="2">N7/M7-1</f>
        <v>-1.3074855912431627E-4</v>
      </c>
      <c r="E7" s="15">
        <f t="shared" ref="E7:E15" si="3">O7/N7-1</f>
        <v>2.8008102649328848E-2</v>
      </c>
      <c r="F7" s="15">
        <f t="shared" ref="F7:F15" si="4">(U7/T7)-1</f>
        <v>-2.5669156243831259E-2</v>
      </c>
      <c r="G7" s="15"/>
      <c r="H7" s="57">
        <v>230576.734</v>
      </c>
      <c r="I7" s="57">
        <v>223580.13399999999</v>
      </c>
      <c r="J7" s="57">
        <v>224156.41600000003</v>
      </c>
      <c r="K7" s="57">
        <v>230003.44412680672</v>
      </c>
      <c r="L7" s="57">
        <v>230521.89933562378</v>
      </c>
      <c r="M7" s="57">
        <v>227603.1933011408</v>
      </c>
      <c r="N7" s="57">
        <v>227573.43451156458</v>
      </c>
      <c r="O7" s="57">
        <v>233947.33462562482</v>
      </c>
      <c r="P7" s="48"/>
      <c r="Q7" s="57">
        <v>229931.292749288</v>
      </c>
      <c r="R7" s="57">
        <v>234297.19087094199</v>
      </c>
      <c r="S7" s="57">
        <v>237834.28883064201</v>
      </c>
      <c r="T7" s="57">
        <v>235157.96809884475</v>
      </c>
      <c r="U7" s="57">
        <v>229121.66147373361</v>
      </c>
    </row>
    <row r="8" spans="1:23" ht="14.45" x14ac:dyDescent="0.3">
      <c r="A8" s="21" t="s">
        <v>10</v>
      </c>
      <c r="B8" s="15">
        <f t="shared" si="0"/>
        <v>1.2915487358116318E-2</v>
      </c>
      <c r="C8" s="15">
        <f t="shared" si="1"/>
        <v>-5.2548807806710451E-3</v>
      </c>
      <c r="D8" s="15">
        <f t="shared" si="2"/>
        <v>8.4813868099595791E-3</v>
      </c>
      <c r="E8" s="15">
        <f t="shared" si="3"/>
        <v>1.7713982189486721E-3</v>
      </c>
      <c r="F8" s="15">
        <f t="shared" si="4"/>
        <v>-1.6344919170786287E-2</v>
      </c>
      <c r="G8" s="15"/>
      <c r="H8" s="57">
        <v>363502.09299999999</v>
      </c>
      <c r="I8" s="57">
        <v>370134.31900000008</v>
      </c>
      <c r="J8" s="57">
        <v>377447.93400000001</v>
      </c>
      <c r="K8" s="57">
        <v>383039.52659710648</v>
      </c>
      <c r="L8" s="57">
        <v>382648.27671958134</v>
      </c>
      <c r="M8" s="57">
        <v>380637.50564449071</v>
      </c>
      <c r="N8" s="57">
        <v>383865.83956423978</v>
      </c>
      <c r="O8" s="57">
        <v>384545.81882875907</v>
      </c>
      <c r="P8" s="48"/>
      <c r="Q8" s="57">
        <v>379225.59784421901</v>
      </c>
      <c r="R8" s="57">
        <v>381976.56016222597</v>
      </c>
      <c r="S8" s="57">
        <v>385425.59727042302</v>
      </c>
      <c r="T8" s="57">
        <v>389516.73145660548</v>
      </c>
      <c r="U8" s="57">
        <v>383150.1119652784</v>
      </c>
    </row>
    <row r="9" spans="1:23" ht="14.45" x14ac:dyDescent="0.3">
      <c r="A9" s="21" t="s">
        <v>11</v>
      </c>
      <c r="B9" s="15">
        <f t="shared" si="0"/>
        <v>2.9860957498192731E-2</v>
      </c>
      <c r="C9" s="15">
        <f t="shared" si="1"/>
        <v>1.7461825403267683E-2</v>
      </c>
      <c r="D9" s="15">
        <f t="shared" si="2"/>
        <v>5.5877045934304981E-3</v>
      </c>
      <c r="E9" s="15">
        <f t="shared" si="3"/>
        <v>-4.4621672346093488E-3</v>
      </c>
      <c r="F9" s="15">
        <f t="shared" si="4"/>
        <v>-4.750000000000032E-3</v>
      </c>
      <c r="G9" s="15"/>
      <c r="H9" s="57">
        <v>95120.523000000001</v>
      </c>
      <c r="I9" s="57">
        <v>96789.038</v>
      </c>
      <c r="J9" s="57">
        <v>99393.46100000001</v>
      </c>
      <c r="K9" s="57">
        <v>103789.68900373881</v>
      </c>
      <c r="L9" s="57">
        <v>107001.1896175733</v>
      </c>
      <c r="M9" s="57">
        <v>108869.6257086173</v>
      </c>
      <c r="N9" s="57">
        <v>109477.95701627441</v>
      </c>
      <c r="O9" s="57">
        <v>108989.44806356441</v>
      </c>
      <c r="P9" s="48"/>
      <c r="Q9" s="57">
        <v>109591.339319536</v>
      </c>
      <c r="R9" s="57">
        <v>109406.259051236</v>
      </c>
      <c r="S9" s="57">
        <v>109065.259051236</v>
      </c>
      <c r="T9" s="57">
        <v>108677.89439224964</v>
      </c>
      <c r="U9" s="57">
        <v>108161.67439388645</v>
      </c>
    </row>
    <row r="10" spans="1:23" ht="14.45" x14ac:dyDescent="0.3">
      <c r="A10" s="13" t="s">
        <v>12</v>
      </c>
      <c r="B10" s="15">
        <f t="shared" si="0"/>
        <v>-1.6351225330220043E-3</v>
      </c>
      <c r="C10" s="15">
        <f t="shared" si="1"/>
        <v>-3.0903952680475966E-2</v>
      </c>
      <c r="D10" s="15">
        <f t="shared" si="2"/>
        <v>-1.6135661832471948E-2</v>
      </c>
      <c r="E10" s="15">
        <f t="shared" si="3"/>
        <v>7.7534189533881026E-3</v>
      </c>
      <c r="F10" s="15">
        <f t="shared" si="4"/>
        <v>-1.2097422278147807E-3</v>
      </c>
      <c r="G10" s="15"/>
      <c r="H10" s="57">
        <v>68302.60877272721</v>
      </c>
      <c r="I10" s="57">
        <v>68959.489666618509</v>
      </c>
      <c r="J10" s="57">
        <v>68274.0590453107</v>
      </c>
      <c r="K10" s="57">
        <v>68327.585835465099</v>
      </c>
      <c r="L10" s="57">
        <v>67856.970733806302</v>
      </c>
      <c r="M10" s="57">
        <v>65759.922121208307</v>
      </c>
      <c r="N10" s="57">
        <v>64698.8422557308</v>
      </c>
      <c r="O10" s="57">
        <v>65200.479485538657</v>
      </c>
      <c r="P10" s="48"/>
      <c r="Q10" s="57">
        <v>64450.553020904401</v>
      </c>
      <c r="R10" s="57">
        <v>65718.986041925207</v>
      </c>
      <c r="S10" s="57">
        <v>64689.810045545601</v>
      </c>
      <c r="T10" s="57">
        <v>65211.742050863497</v>
      </c>
      <c r="U10" s="57">
        <v>65132.852652755202</v>
      </c>
    </row>
    <row r="11" spans="1:23" ht="14.45" x14ac:dyDescent="0.3">
      <c r="A11" t="s">
        <v>13</v>
      </c>
      <c r="B11" s="15">
        <f t="shared" si="0"/>
        <v>2.7451600437207846E-2</v>
      </c>
      <c r="C11" s="15">
        <f t="shared" si="1"/>
        <v>1.8100155227158021E-2</v>
      </c>
      <c r="D11" s="15">
        <f t="shared" si="2"/>
        <v>1.0587489979999809E-2</v>
      </c>
      <c r="E11" s="15">
        <f t="shared" si="3"/>
        <v>-3.5461213140589587E-3</v>
      </c>
      <c r="F11" s="15">
        <f t="shared" si="4"/>
        <v>-7.962218999770232E-3</v>
      </c>
      <c r="G11" s="15"/>
      <c r="H11" s="57">
        <v>373959.62699999998</v>
      </c>
      <c r="I11" s="57">
        <v>390126.07700000005</v>
      </c>
      <c r="J11" s="57">
        <v>402868.37199999997</v>
      </c>
      <c r="K11" s="57">
        <v>410884.36187345925</v>
      </c>
      <c r="L11" s="57">
        <v>416744.81944822118</v>
      </c>
      <c r="M11" s="57">
        <v>424287.96537034796</v>
      </c>
      <c r="N11" s="57">
        <v>428780.10995234101</v>
      </c>
      <c r="O11" s="57">
        <v>427259.60366539448</v>
      </c>
      <c r="P11" s="48"/>
      <c r="Q11" s="57">
        <v>424977.10510331998</v>
      </c>
      <c r="R11" s="57">
        <v>425975.29023019603</v>
      </c>
      <c r="S11" s="57">
        <v>425883.99082096398</v>
      </c>
      <c r="T11" s="57">
        <v>430905.37051042914</v>
      </c>
      <c r="U11" s="57">
        <v>427474.40758224798</v>
      </c>
    </row>
    <row r="12" spans="1:23" ht="14.45" x14ac:dyDescent="0.3">
      <c r="A12" s="21" t="s">
        <v>14</v>
      </c>
      <c r="B12" s="15">
        <f t="shared" si="0"/>
        <v>3.0066295883254934E-2</v>
      </c>
      <c r="C12" s="15">
        <f t="shared" si="1"/>
        <v>6.7312973107169771E-3</v>
      </c>
      <c r="D12" s="15">
        <f t="shared" si="2"/>
        <v>1.3362550514354643E-2</v>
      </c>
      <c r="E12" s="15">
        <f t="shared" si="3"/>
        <v>1.4825247631333749E-2</v>
      </c>
      <c r="F12" s="15">
        <f t="shared" si="4"/>
        <v>2.1832465522699795E-3</v>
      </c>
      <c r="G12" s="15"/>
      <c r="H12" s="57">
        <v>231326.87554021479</v>
      </c>
      <c r="I12" s="57">
        <v>239088.37680037093</v>
      </c>
      <c r="J12" s="57">
        <v>244719.73453917948</v>
      </c>
      <c r="K12" s="57">
        <v>251920.24164133801</v>
      </c>
      <c r="L12" s="57">
        <v>260427.47521283198</v>
      </c>
      <c r="M12" s="57">
        <v>262180.4899763689</v>
      </c>
      <c r="N12" s="57">
        <v>265683.89001755638</v>
      </c>
      <c r="O12" s="57">
        <v>269622.71947872266</v>
      </c>
      <c r="P12" s="48"/>
      <c r="Q12" s="57">
        <v>266460.322464091</v>
      </c>
      <c r="R12" s="57">
        <v>268192.409196047</v>
      </c>
      <c r="S12" s="57">
        <v>268728.82303837402</v>
      </c>
      <c r="T12" s="57">
        <v>270593</v>
      </c>
      <c r="U12" s="57">
        <v>271183.77123431838</v>
      </c>
    </row>
    <row r="13" spans="1:23" ht="14.45" x14ac:dyDescent="0.3">
      <c r="A13" s="21" t="s">
        <v>50</v>
      </c>
      <c r="B13" s="15">
        <f t="shared" si="0"/>
        <v>3.1125799481942051E-2</v>
      </c>
      <c r="C13" s="15">
        <f t="shared" si="1"/>
        <v>2.623894458738163E-2</v>
      </c>
      <c r="D13" s="15">
        <f t="shared" si="2"/>
        <v>2.0790258540851259E-2</v>
      </c>
      <c r="E13" s="15">
        <f t="shared" si="3"/>
        <v>2.0114796958659253E-2</v>
      </c>
      <c r="F13" s="15">
        <f t="shared" si="4"/>
        <v>2.7345994019989384E-3</v>
      </c>
      <c r="G13" s="15"/>
      <c r="H13" s="57">
        <v>527126.4375</v>
      </c>
      <c r="I13" s="57">
        <v>551905.34249999991</v>
      </c>
      <c r="J13" s="57">
        <v>564504.33400000003</v>
      </c>
      <c r="K13" s="57">
        <v>580756.27599999995</v>
      </c>
      <c r="L13" s="57">
        <v>595883.571</v>
      </c>
      <c r="M13" s="57">
        <v>611518.92700000003</v>
      </c>
      <c r="N13" s="57">
        <v>624232.56359495397</v>
      </c>
      <c r="O13" s="57">
        <v>636788.87486664986</v>
      </c>
      <c r="P13" s="48"/>
      <c r="Q13" s="57">
        <v>627272.93134699995</v>
      </c>
      <c r="R13" s="57">
        <v>632099</v>
      </c>
      <c r="S13" s="57">
        <v>635144.77972162003</v>
      </c>
      <c r="T13" s="57">
        <v>639135.07778998697</v>
      </c>
      <c r="U13" s="57">
        <v>640882.85619150801</v>
      </c>
    </row>
    <row r="14" spans="1:23" ht="14.45" x14ac:dyDescent="0.3">
      <c r="A14" s="21" t="s">
        <v>51</v>
      </c>
      <c r="B14" s="15">
        <f t="shared" si="0"/>
        <v>3.3104514937734697E-2</v>
      </c>
      <c r="C14" s="15">
        <f t="shared" si="1"/>
        <v>8.4686236365614231E-3</v>
      </c>
      <c r="D14" s="15">
        <f t="shared" si="2"/>
        <v>1.3392334905226733E-2</v>
      </c>
      <c r="E14" s="15">
        <f t="shared" si="3"/>
        <v>2.1872399607580917E-3</v>
      </c>
      <c r="F14" s="15">
        <f t="shared" si="4"/>
        <v>4.504738682449938E-3</v>
      </c>
      <c r="G14" s="15"/>
      <c r="H14" s="57">
        <v>409666.75366514648</v>
      </c>
      <c r="I14" s="57">
        <v>427176.10822385777</v>
      </c>
      <c r="J14" s="57">
        <v>440181.76126922568</v>
      </c>
      <c r="K14" s="57">
        <v>453981.65854592255</v>
      </c>
      <c r="L14" s="57">
        <v>466667.71709123743</v>
      </c>
      <c r="M14" s="57">
        <v>470619.75035061646</v>
      </c>
      <c r="N14" s="57">
        <v>476922.44766032614</v>
      </c>
      <c r="O14" s="57">
        <v>477965.59149603138</v>
      </c>
      <c r="P14" s="48"/>
      <c r="Q14" s="57">
        <v>478073.8079139202</v>
      </c>
      <c r="R14" s="57">
        <v>475728.18675422994</v>
      </c>
      <c r="S14" s="57">
        <v>477036.26564089482</v>
      </c>
      <c r="T14" s="57">
        <v>478705.46966315003</v>
      </c>
      <c r="U14" s="57">
        <v>480861.91270984203</v>
      </c>
    </row>
    <row r="15" spans="1:23" ht="14.45" x14ac:dyDescent="0.3">
      <c r="A15" s="21" t="s">
        <v>52</v>
      </c>
      <c r="B15" s="15">
        <f t="shared" si="0"/>
        <v>2.0944447728411753E-2</v>
      </c>
      <c r="C15" s="15">
        <f t="shared" si="1"/>
        <v>1.059128379726304E-2</v>
      </c>
      <c r="D15" s="15">
        <f t="shared" si="2"/>
        <v>1.4318977077464101E-2</v>
      </c>
      <c r="E15" s="15">
        <f t="shared" si="3"/>
        <v>1.2548349984917273E-2</v>
      </c>
      <c r="F15" s="15">
        <f t="shared" si="4"/>
        <v>3.0761687355569389E-3</v>
      </c>
      <c r="G15" s="15"/>
      <c r="H15" s="57">
        <v>149861.73300000001</v>
      </c>
      <c r="I15" s="57">
        <v>152957.31599999999</v>
      </c>
      <c r="J15" s="57">
        <v>156353.38400000002</v>
      </c>
      <c r="K15" s="57">
        <v>160318.95129572257</v>
      </c>
      <c r="L15" s="57">
        <v>162816.79328921429</v>
      </c>
      <c r="M15" s="57">
        <v>164541.23215390067</v>
      </c>
      <c r="N15" s="57">
        <v>166897.29428541008</v>
      </c>
      <c r="O15" s="57">
        <v>168991.57994563915</v>
      </c>
      <c r="P15" s="48"/>
      <c r="Q15" s="57">
        <v>167575.60436806071</v>
      </c>
      <c r="R15" s="57">
        <v>168264.25471419669</v>
      </c>
      <c r="S15" s="57">
        <v>168785.856590087</v>
      </c>
      <c r="T15" s="57">
        <v>169209.47834987962</v>
      </c>
      <c r="U15" s="57">
        <v>169729.99525693941</v>
      </c>
    </row>
    <row r="16" spans="1:23" ht="14.45" x14ac:dyDescent="0.3">
      <c r="F16" s="25"/>
      <c r="G16" s="25"/>
      <c r="H16" s="26">
        <f>SUM(H6:H15)</f>
        <v>2514998.2104780888</v>
      </c>
      <c r="I16" s="26">
        <f t="shared" ref="I16:U16" si="5">SUM(I6:I15)</f>
        <v>2588313.3251908473</v>
      </c>
      <c r="J16" s="26">
        <f t="shared" si="5"/>
        <v>2647016.0818537157</v>
      </c>
      <c r="K16" s="26">
        <f t="shared" si="5"/>
        <v>2714061.986191263</v>
      </c>
      <c r="L16" s="26">
        <f t="shared" si="5"/>
        <v>2768319.8362379931</v>
      </c>
      <c r="M16" s="26">
        <f t="shared" si="5"/>
        <v>2785968.5260258634</v>
      </c>
      <c r="N16" s="26">
        <f t="shared" si="5"/>
        <v>2813130.0549160452</v>
      </c>
      <c r="O16" s="26">
        <f t="shared" si="5"/>
        <v>2847007.9636120619</v>
      </c>
      <c r="P16" s="26"/>
      <c r="Q16" s="26">
        <f t="shared" si="5"/>
        <v>2813845.8506634156</v>
      </c>
      <c r="R16" s="26">
        <f t="shared" si="5"/>
        <v>2833352.6515540751</v>
      </c>
      <c r="S16" s="26">
        <f t="shared" si="5"/>
        <v>2850734.0195428631</v>
      </c>
      <c r="T16" s="26">
        <f t="shared" si="5"/>
        <v>2871729.6508450862</v>
      </c>
      <c r="U16" s="26">
        <f t="shared" si="5"/>
        <v>2854666.1399935856</v>
      </c>
    </row>
    <row r="17" spans="1:22" x14ac:dyDescent="0.25">
      <c r="B17" s="15"/>
      <c r="C17" s="15"/>
      <c r="D17" s="15"/>
      <c r="E17" s="15"/>
      <c r="F17" s="25"/>
      <c r="G17" s="25"/>
      <c r="H17" s="26"/>
      <c r="I17" s="26"/>
      <c r="J17" s="26"/>
      <c r="K17" s="26"/>
      <c r="L17" s="26"/>
      <c r="M17" s="26"/>
      <c r="N17" s="26"/>
      <c r="O17" s="26"/>
      <c r="P17" s="26"/>
      <c r="U17" s="48"/>
    </row>
    <row r="18" spans="1:22" x14ac:dyDescent="0.25">
      <c r="A18" s="13" t="s">
        <v>232</v>
      </c>
      <c r="H18" s="51"/>
      <c r="I18" s="51"/>
      <c r="J18" s="51"/>
      <c r="K18" s="51"/>
      <c r="L18" s="51"/>
      <c r="M18" s="51"/>
      <c r="N18" s="51"/>
      <c r="O18" s="51"/>
      <c r="P18" s="51"/>
      <c r="Q18" s="26"/>
      <c r="R18" s="26"/>
      <c r="S18" s="26"/>
      <c r="T18" s="26"/>
      <c r="U18" s="26"/>
      <c r="V18" s="8"/>
    </row>
    <row r="19" spans="1:22" x14ac:dyDescent="0.25">
      <c r="A19" t="s">
        <v>46</v>
      </c>
      <c r="B19" s="15"/>
      <c r="C19" s="15"/>
      <c r="D19" s="15"/>
      <c r="E19" s="15"/>
      <c r="F19" s="24"/>
      <c r="G19" s="24"/>
      <c r="H19" s="8"/>
      <c r="I19" s="8"/>
      <c r="J19" s="8"/>
      <c r="K19" s="8"/>
      <c r="L19" s="8"/>
      <c r="M19" s="8"/>
      <c r="Q19" s="53"/>
      <c r="R19" s="8"/>
      <c r="S19" s="53"/>
      <c r="T19" s="8"/>
      <c r="U19" s="53"/>
      <c r="V19" s="8"/>
    </row>
    <row r="21" spans="1:22" ht="14.45" x14ac:dyDescent="0.3">
      <c r="N21" s="16"/>
      <c r="O21" s="53"/>
      <c r="P21" s="53"/>
      <c r="Q21" s="53"/>
      <c r="R21" s="53"/>
      <c r="S21" s="53"/>
      <c r="T21" s="53"/>
      <c r="U21" s="53"/>
    </row>
    <row r="22" spans="1:22" ht="14.45" x14ac:dyDescent="0.3">
      <c r="O22" s="53"/>
      <c r="P22" s="53"/>
      <c r="Q22" s="53"/>
      <c r="R22" s="53"/>
      <c r="S22" s="53"/>
      <c r="T22" s="53"/>
      <c r="U22" s="53"/>
    </row>
    <row r="23" spans="1:22" ht="14.45" x14ac:dyDescent="0.3">
      <c r="O23" s="53"/>
      <c r="P23" s="53"/>
      <c r="Q23" s="53"/>
      <c r="R23" s="53"/>
      <c r="S23" s="53"/>
      <c r="T23" s="53"/>
      <c r="U23" s="53"/>
    </row>
    <row r="24" spans="1:22" ht="14.45" x14ac:dyDescent="0.3">
      <c r="O24" s="53"/>
      <c r="P24" s="53"/>
      <c r="Q24" s="53"/>
      <c r="R24" s="53"/>
      <c r="S24" s="53"/>
      <c r="T24" s="53"/>
      <c r="U24" s="53"/>
    </row>
  </sheetData>
  <mergeCells count="2">
    <mergeCell ref="H4:N4"/>
    <mergeCell ref="Q4:T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="70" zoomScaleNormal="70" workbookViewId="0">
      <pane xSplit="1" ySplit="5" topLeftCell="B6" activePane="bottomRight" state="frozen"/>
      <selection activeCell="G18" sqref="G18"/>
      <selection pane="topRight" activeCell="G18" sqref="G18"/>
      <selection pane="bottomLeft" activeCell="G18" sqref="G18"/>
      <selection pane="bottomRight" activeCell="H37" sqref="H36:H37"/>
    </sheetView>
  </sheetViews>
  <sheetFormatPr defaultRowHeight="15" x14ac:dyDescent="0.25"/>
  <cols>
    <col min="1" max="1" width="19" customWidth="1"/>
    <col min="2" max="3" width="11.7109375" style="8" customWidth="1"/>
    <col min="4" max="4" width="12.28515625" style="8" bestFit="1" customWidth="1"/>
    <col min="5" max="5" width="11.7109375" style="8" customWidth="1"/>
    <col min="6" max="6" width="12.28515625" style="8" bestFit="1" customWidth="1"/>
    <col min="7" max="7" width="13.42578125" style="8" bestFit="1" customWidth="1"/>
    <col min="8" max="8" width="13" style="8" bestFit="1" customWidth="1"/>
    <col min="9" max="30" width="11.7109375" style="8" customWidth="1"/>
  </cols>
  <sheetData>
    <row r="1" spans="1:30" ht="25.9" x14ac:dyDescent="0.5">
      <c r="A1" s="1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14.45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ht="14.45" x14ac:dyDescent="0.3">
      <c r="A3" s="28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4.45" x14ac:dyDescent="0.3">
      <c r="A4" s="28" t="s">
        <v>53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ht="14.45" x14ac:dyDescent="0.3">
      <c r="A5" s="30"/>
      <c r="B5" s="19">
        <v>2011</v>
      </c>
      <c r="C5" s="19">
        <v>2012</v>
      </c>
      <c r="D5" s="19">
        <v>2013</v>
      </c>
      <c r="E5" s="19">
        <v>2014</v>
      </c>
      <c r="F5" s="19">
        <v>2015</v>
      </c>
      <c r="G5" s="19">
        <v>2016</v>
      </c>
      <c r="H5" s="19">
        <v>2017</v>
      </c>
      <c r="I5" s="19">
        <v>2018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32" customFormat="1" ht="14.45" x14ac:dyDescent="0.3">
      <c r="A6" s="8" t="s">
        <v>3</v>
      </c>
      <c r="B6" s="15">
        <f t="shared" ref="B6:G11" si="0">B16/B$21</f>
        <v>2.5420627618010828E-2</v>
      </c>
      <c r="C6" s="15">
        <f t="shared" si="0"/>
        <v>2.4779274589441999E-2</v>
      </c>
      <c r="D6" s="15">
        <f t="shared" si="0"/>
        <v>2.4010438979470174E-2</v>
      </c>
      <c r="E6" s="15">
        <f t="shared" si="0"/>
        <v>2.3280885071472621E-2</v>
      </c>
      <c r="F6" s="15">
        <f t="shared" si="0"/>
        <v>2.4718946856480722E-2</v>
      </c>
      <c r="G6" s="15">
        <f t="shared" si="0"/>
        <v>2.3916702179399306E-2</v>
      </c>
      <c r="H6" s="15">
        <f t="shared" ref="H6:H11" si="1">H16/H$21</f>
        <v>2.4382510531789209E-2</v>
      </c>
      <c r="I6" s="15">
        <f t="shared" ref="I6" si="2">I16/I$21</f>
        <v>2.542970475841265E-2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14.45" x14ac:dyDescent="0.3">
      <c r="A7" s="8" t="s">
        <v>9</v>
      </c>
      <c r="B7" s="15">
        <f t="shared" si="0"/>
        <v>9.4916908605484185E-2</v>
      </c>
      <c r="C7" s="15">
        <f t="shared" si="0"/>
        <v>9.544306694657298E-2</v>
      </c>
      <c r="D7" s="15">
        <f t="shared" si="0"/>
        <v>9.1380386324280166E-2</v>
      </c>
      <c r="E7" s="15">
        <f t="shared" si="0"/>
        <v>8.8967624505412402E-2</v>
      </c>
      <c r="F7" s="15">
        <f t="shared" si="0"/>
        <v>8.2510387641567581E-2</v>
      </c>
      <c r="G7" s="15">
        <f t="shared" si="0"/>
        <v>7.6883046463419757E-2</v>
      </c>
      <c r="H7" s="15">
        <f t="shared" si="1"/>
        <v>8.0414767588909669E-2</v>
      </c>
      <c r="I7" s="15">
        <f>I17/I$21</f>
        <v>7.8696705650204216E-2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14.45" x14ac:dyDescent="0.3">
      <c r="A8" s="8" t="s">
        <v>10</v>
      </c>
      <c r="B8" s="15">
        <f t="shared" si="0"/>
        <v>0.14150177838995406</v>
      </c>
      <c r="C8" s="15">
        <f t="shared" si="0"/>
        <v>0.13248423676284748</v>
      </c>
      <c r="D8" s="15">
        <f t="shared" si="0"/>
        <v>0.12813791205763395</v>
      </c>
      <c r="E8" s="15">
        <f t="shared" si="0"/>
        <v>0.13034145328389143</v>
      </c>
      <c r="F8" s="15">
        <f t="shared" si="0"/>
        <v>0.13437785082536532</v>
      </c>
      <c r="G8" s="15">
        <f t="shared" si="0"/>
        <v>0.13396049359031204</v>
      </c>
      <c r="H8" s="15">
        <f t="shared" si="1"/>
        <v>0.13441887125741223</v>
      </c>
      <c r="I8" s="15">
        <f t="shared" ref="I8" si="3">I18/I$21</f>
        <v>0.13183893017335727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14.45" x14ac:dyDescent="0.3">
      <c r="A9" s="8" t="s">
        <v>11</v>
      </c>
      <c r="B9" s="15">
        <f t="shared" si="0"/>
        <v>3.7909610654970026E-2</v>
      </c>
      <c r="C9" s="15">
        <f t="shared" si="0"/>
        <v>3.8378840758889803E-2</v>
      </c>
      <c r="D9" s="15">
        <f t="shared" si="0"/>
        <v>3.8894204341709898E-2</v>
      </c>
      <c r="E9" s="15">
        <f t="shared" si="0"/>
        <v>4.109374966775297E-2</v>
      </c>
      <c r="F9" s="15">
        <f t="shared" si="0"/>
        <v>4.0852805608222797E-2</v>
      </c>
      <c r="G9" s="15">
        <f t="shared" si="0"/>
        <v>4.0817985306229994E-2</v>
      </c>
      <c r="H9" s="15">
        <f t="shared" si="1"/>
        <v>3.9699815278801551E-2</v>
      </c>
      <c r="I9" s="15">
        <f t="shared" ref="I9" si="4">I19/I$21</f>
        <v>3.9276644628016291E-2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ht="14.45" x14ac:dyDescent="0.3">
      <c r="A10" s="8" t="s">
        <v>17</v>
      </c>
      <c r="B10" s="15">
        <f t="shared" si="0"/>
        <v>0.70025107473158088</v>
      </c>
      <c r="C10" s="15">
        <f t="shared" si="0"/>
        <v>0.70891458094224769</v>
      </c>
      <c r="D10" s="15">
        <f t="shared" si="0"/>
        <v>0.71757705829690577</v>
      </c>
      <c r="E10" s="15">
        <f t="shared" si="0"/>
        <v>0.71631628747147058</v>
      </c>
      <c r="F10" s="15">
        <f t="shared" si="0"/>
        <v>0.71754000906836357</v>
      </c>
      <c r="G10" s="15">
        <f t="shared" si="0"/>
        <v>0.72442177246063888</v>
      </c>
      <c r="H10" s="15">
        <f t="shared" si="1"/>
        <v>0.7210840353430874</v>
      </c>
      <c r="I10" s="15">
        <f>I20/I$21</f>
        <v>0.72475801479000956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ht="14.45" x14ac:dyDescent="0.3">
      <c r="A11" s="8" t="s">
        <v>18</v>
      </c>
      <c r="B11" s="15">
        <f t="shared" si="0"/>
        <v>1</v>
      </c>
      <c r="C11" s="15">
        <f t="shared" si="0"/>
        <v>1</v>
      </c>
      <c r="D11" s="15">
        <f t="shared" si="0"/>
        <v>1</v>
      </c>
      <c r="E11" s="15">
        <f t="shared" si="0"/>
        <v>1</v>
      </c>
      <c r="F11" s="15">
        <f t="shared" si="0"/>
        <v>1</v>
      </c>
      <c r="G11" s="15">
        <f t="shared" si="0"/>
        <v>1</v>
      </c>
      <c r="H11" s="15">
        <f t="shared" si="1"/>
        <v>1</v>
      </c>
      <c r="I11" s="15">
        <f t="shared" ref="I11" si="5">I21/I$21</f>
        <v>1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ht="14.45" x14ac:dyDescent="0.3">
      <c r="A12" s="8" t="s">
        <v>44</v>
      </c>
      <c r="B12" s="15">
        <f t="shared" ref="B12:H12" si="6">SUM(B6:B9)</f>
        <v>0.29974892526841906</v>
      </c>
      <c r="C12" s="15">
        <f t="shared" si="6"/>
        <v>0.29108541905775226</v>
      </c>
      <c r="D12" s="15">
        <f t="shared" si="6"/>
        <v>0.28242294170309418</v>
      </c>
      <c r="E12" s="15">
        <f t="shared" si="6"/>
        <v>0.28368371252852942</v>
      </c>
      <c r="F12" s="15">
        <f t="shared" si="6"/>
        <v>0.28245999093163643</v>
      </c>
      <c r="G12" s="15">
        <f t="shared" si="6"/>
        <v>0.27557822753936112</v>
      </c>
      <c r="H12" s="15">
        <f t="shared" si="6"/>
        <v>0.27891596465691265</v>
      </c>
      <c r="I12" s="15">
        <f t="shared" ref="I12" si="7">SUM(I6:I9)</f>
        <v>0.27524198520999044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14.45" x14ac:dyDescent="0.3">
      <c r="A13" s="30"/>
      <c r="B13" s="27"/>
      <c r="C13" s="27"/>
      <c r="D13" s="27"/>
      <c r="E13" s="27"/>
      <c r="F13" s="27"/>
      <c r="G13" s="27"/>
      <c r="H13" s="27"/>
      <c r="I13" s="19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ht="14.45" x14ac:dyDescent="0.3">
      <c r="A14" s="30"/>
      <c r="B14" s="27"/>
      <c r="C14" s="27"/>
      <c r="D14" s="27"/>
      <c r="E14" s="27"/>
      <c r="F14" s="27"/>
      <c r="G14" s="27"/>
      <c r="H14" s="27"/>
      <c r="I14" s="19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ht="14.45" x14ac:dyDescent="0.3">
      <c r="A15" s="18"/>
      <c r="B15" s="19">
        <v>2011</v>
      </c>
      <c r="C15" s="19">
        <v>2012</v>
      </c>
      <c r="D15" s="19">
        <v>2013</v>
      </c>
      <c r="E15" s="19">
        <v>2014</v>
      </c>
      <c r="F15" s="19">
        <v>2015</v>
      </c>
      <c r="G15" s="19">
        <v>2016</v>
      </c>
      <c r="H15" s="19">
        <v>2017</v>
      </c>
      <c r="I15" s="19">
        <v>2018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14.45" x14ac:dyDescent="0.3">
      <c r="A16" s="8" t="s">
        <v>3</v>
      </c>
      <c r="B16" s="57">
        <v>64699.481</v>
      </c>
      <c r="C16" s="57">
        <v>68898.42</v>
      </c>
      <c r="D16" s="57">
        <v>71749.813999999998</v>
      </c>
      <c r="E16" s="57">
        <v>75645.396863600006</v>
      </c>
      <c r="F16" s="57">
        <v>85710.173704399902</v>
      </c>
      <c r="G16" s="57">
        <v>88044.414204400004</v>
      </c>
      <c r="H16" s="57">
        <v>96288.623590799994</v>
      </c>
      <c r="I16" s="57">
        <v>107557.03581024941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ht="14.45" x14ac:dyDescent="0.3">
      <c r="A17" s="8" t="s">
        <v>54</v>
      </c>
      <c r="B17" s="57">
        <v>241578.40700000001</v>
      </c>
      <c r="C17" s="57">
        <v>265378.08799999999</v>
      </c>
      <c r="D17" s="57">
        <v>273069.79799999995</v>
      </c>
      <c r="E17" s="57">
        <v>289077.98148835427</v>
      </c>
      <c r="F17" s="57">
        <v>286095.5079614172</v>
      </c>
      <c r="G17" s="57">
        <v>283029.10398541717</v>
      </c>
      <c r="H17" s="57">
        <v>317564.80848906236</v>
      </c>
      <c r="I17" s="57">
        <v>332854.21392741438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4.45" x14ac:dyDescent="0.3">
      <c r="A18" s="8" t="s">
        <v>10</v>
      </c>
      <c r="B18" s="57">
        <v>360144.201</v>
      </c>
      <c r="C18" s="57">
        <v>368370.533</v>
      </c>
      <c r="D18" s="57">
        <v>382911.42300000001</v>
      </c>
      <c r="E18" s="57">
        <v>423511.86096099199</v>
      </c>
      <c r="F18" s="57">
        <v>465940.11480899202</v>
      </c>
      <c r="G18" s="57">
        <v>493147.972334183</v>
      </c>
      <c r="H18" s="57">
        <v>530831.64184961398</v>
      </c>
      <c r="I18" s="57">
        <v>557623.6400916006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14.45" x14ac:dyDescent="0.3">
      <c r="A19" s="8" t="s">
        <v>11</v>
      </c>
      <c r="B19" s="57">
        <v>96485.9</v>
      </c>
      <c r="C19" s="57">
        <v>106711.81999999999</v>
      </c>
      <c r="D19" s="57">
        <v>116226.60999999999</v>
      </c>
      <c r="E19" s="57">
        <v>133523.83265014651</v>
      </c>
      <c r="F19" s="57">
        <v>141652.5180187783</v>
      </c>
      <c r="G19" s="57">
        <v>150263.0077647724</v>
      </c>
      <c r="H19" s="57">
        <v>156777.97267926799</v>
      </c>
      <c r="I19" s="57">
        <v>166123.81122374011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14.45" x14ac:dyDescent="0.3">
      <c r="A20" s="8" t="s">
        <v>17</v>
      </c>
      <c r="B20" s="34">
        <v>1782248.72279415</v>
      </c>
      <c r="C20" s="34">
        <v>1971126.8933875142</v>
      </c>
      <c r="D20" s="34">
        <v>2144318.1654234906</v>
      </c>
      <c r="E20" s="34">
        <v>2327490.1138546993</v>
      </c>
      <c r="F20" s="34">
        <v>2487989.4428423904</v>
      </c>
      <c r="G20" s="34">
        <v>2666809.5841469411</v>
      </c>
      <c r="H20" s="34">
        <v>2847622.6500942954</v>
      </c>
      <c r="I20" s="34">
        <v>3065423.8612324428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14.45" x14ac:dyDescent="0.3">
      <c r="A21" s="35" t="s">
        <v>18</v>
      </c>
      <c r="B21" s="35">
        <v>2545156.7117941501</v>
      </c>
      <c r="C21" s="35">
        <v>2780485.7543875142</v>
      </c>
      <c r="D21" s="35">
        <v>2988275.8104234906</v>
      </c>
      <c r="E21" s="35">
        <v>3249249.1858177921</v>
      </c>
      <c r="F21" s="35">
        <v>3467387.7573359776</v>
      </c>
      <c r="G21" s="35">
        <v>3681294.0824357136</v>
      </c>
      <c r="H21" s="35">
        <v>3949085.6967030396</v>
      </c>
      <c r="I21" s="35">
        <v>4229582.5622854475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14.45" x14ac:dyDescent="0.3">
      <c r="A22" s="28"/>
      <c r="B22" s="58"/>
      <c r="C22" s="58"/>
      <c r="D22" s="58"/>
      <c r="E22" s="58"/>
      <c r="F22" s="58"/>
      <c r="G22" s="58"/>
      <c r="H22" s="58"/>
      <c r="I22" s="5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ht="14.45" x14ac:dyDescent="0.3">
      <c r="A23" t="s">
        <v>55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5" spans="1:30" ht="14.45" x14ac:dyDescent="0.3">
      <c r="B25" s="36"/>
      <c r="C25" s="36"/>
      <c r="D25" s="36"/>
      <c r="E25" s="36"/>
      <c r="F25" s="36"/>
      <c r="G25" s="36"/>
      <c r="H25" s="3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="50" zoomScaleNormal="50" workbookViewId="0">
      <pane xSplit="1" ySplit="6" topLeftCell="B19" activePane="bottomRight" state="frozen"/>
      <selection pane="topRight"/>
      <selection pane="bottomLeft"/>
      <selection pane="bottomRight" activeCell="F7" sqref="F7"/>
    </sheetView>
  </sheetViews>
  <sheetFormatPr defaultRowHeight="15" x14ac:dyDescent="0.25"/>
  <cols>
    <col min="1" max="1" width="26.5703125" customWidth="1"/>
    <col min="5" max="5" width="8.85546875" style="53"/>
    <col min="6" max="6" width="8.85546875" customWidth="1"/>
    <col min="8" max="8" width="9.85546875" bestFit="1" customWidth="1"/>
    <col min="9" max="10" width="9.7109375" bestFit="1" customWidth="1"/>
    <col min="11" max="11" width="9.85546875" bestFit="1" customWidth="1"/>
    <col min="12" max="12" width="9.7109375" bestFit="1" customWidth="1"/>
    <col min="13" max="13" width="9.85546875" bestFit="1" customWidth="1"/>
    <col min="14" max="14" width="11.85546875" customWidth="1"/>
    <col min="15" max="16" width="11.85546875" style="53" customWidth="1"/>
    <col min="17" max="17" width="12.28515625" customWidth="1"/>
    <col min="18" max="18" width="11.140625" bestFit="1" customWidth="1"/>
    <col min="19" max="19" width="10.7109375" bestFit="1" customWidth="1"/>
  </cols>
  <sheetData>
    <row r="1" spans="1:24" ht="25.9" x14ac:dyDescent="0.5">
      <c r="A1" s="1" t="s">
        <v>57</v>
      </c>
      <c r="B1" s="3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4" ht="14.45" x14ac:dyDescent="0.3">
      <c r="A2" s="3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4" ht="14.45" x14ac:dyDescent="0.3">
      <c r="A3" s="28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4.45" x14ac:dyDescent="0.3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14.45" x14ac:dyDescent="0.3">
      <c r="B5" s="40"/>
      <c r="C5" s="40"/>
      <c r="D5" s="40"/>
      <c r="E5" s="40"/>
      <c r="F5" s="40"/>
      <c r="G5" s="40"/>
      <c r="H5" s="20" t="s">
        <v>47</v>
      </c>
      <c r="I5" s="40"/>
      <c r="J5" s="40"/>
      <c r="K5" s="40"/>
      <c r="L5" s="40"/>
      <c r="M5" s="40"/>
      <c r="N5" s="40"/>
      <c r="O5" s="40"/>
      <c r="P5" s="40"/>
      <c r="Q5" s="126" t="s">
        <v>22</v>
      </c>
      <c r="R5" s="126"/>
      <c r="S5" s="126"/>
      <c r="T5" s="126"/>
      <c r="U5" s="40"/>
      <c r="V5" s="40"/>
      <c r="W5" s="40"/>
      <c r="X5" s="40"/>
    </row>
    <row r="6" spans="1:24" s="21" customFormat="1" ht="45.6" x14ac:dyDescent="0.3">
      <c r="A6" s="49"/>
      <c r="B6" s="49" t="s">
        <v>23</v>
      </c>
      <c r="C6" s="49" t="s">
        <v>7</v>
      </c>
      <c r="D6" s="49" t="s">
        <v>8</v>
      </c>
      <c r="E6" s="49" t="s">
        <v>58</v>
      </c>
      <c r="F6" s="49" t="s">
        <v>49</v>
      </c>
      <c r="G6" s="49"/>
      <c r="H6" s="50">
        <v>2011</v>
      </c>
      <c r="I6" s="50">
        <v>2012</v>
      </c>
      <c r="J6" s="50">
        <v>2013</v>
      </c>
      <c r="K6" s="50">
        <v>2014</v>
      </c>
      <c r="L6" s="50">
        <v>2015</v>
      </c>
      <c r="M6" s="50">
        <v>2016</v>
      </c>
      <c r="N6" s="49">
        <v>2017</v>
      </c>
      <c r="O6" s="49">
        <v>2018</v>
      </c>
      <c r="P6" s="49"/>
      <c r="Q6" s="49" t="s">
        <v>24</v>
      </c>
      <c r="R6" s="49" t="s">
        <v>25</v>
      </c>
      <c r="S6" s="49" t="s">
        <v>26</v>
      </c>
      <c r="T6" s="49" t="s">
        <v>43</v>
      </c>
      <c r="U6" s="49" t="s">
        <v>48</v>
      </c>
      <c r="V6" s="49"/>
      <c r="W6" s="49"/>
    </row>
    <row r="7" spans="1:24" ht="14.45" x14ac:dyDescent="0.3">
      <c r="A7" s="28" t="s">
        <v>27</v>
      </c>
      <c r="B7" s="41">
        <f t="shared" ref="B7:B12" si="0">(L7/H7)^(1/4)-1</f>
        <v>2.6624635366387706E-2</v>
      </c>
      <c r="C7" s="41">
        <f>M7/L7-1</f>
        <v>1.510915972604332E-2</v>
      </c>
      <c r="D7" s="41">
        <f>N7/M7-1</f>
        <v>8.1675524299982261E-3</v>
      </c>
      <c r="E7" s="41">
        <f>O7/N7-1</f>
        <v>2.7745501913979176E-2</v>
      </c>
      <c r="F7" s="41">
        <f>(U7/T7)^(1/4)-1</f>
        <v>9.3112960028074454E-4</v>
      </c>
      <c r="G7" s="41"/>
      <c r="H7" s="27">
        <v>1643649.2876724931</v>
      </c>
      <c r="I7" s="27">
        <v>1721894.7159645758</v>
      </c>
      <c r="J7" s="27">
        <v>1779889.7222844381</v>
      </c>
      <c r="K7" s="27">
        <v>1806095.218842811</v>
      </c>
      <c r="L7" s="27">
        <v>1825811.2646100391</v>
      </c>
      <c r="M7" s="27">
        <v>1853397.7386366413</v>
      </c>
      <c r="N7" s="27">
        <v>1868535.4618405963</v>
      </c>
      <c r="O7" s="27">
        <v>1920378.9160734327</v>
      </c>
      <c r="P7" s="27"/>
      <c r="Q7" s="42">
        <v>1882957.0782055601</v>
      </c>
      <c r="R7" s="42">
        <v>1900616.0882326895</v>
      </c>
      <c r="S7" s="42">
        <v>1912005.3249781104</v>
      </c>
      <c r="T7" s="42">
        <v>1928877.7577665132</v>
      </c>
      <c r="U7" s="42">
        <v>1936071.9387480391</v>
      </c>
      <c r="V7" s="42"/>
      <c r="W7" s="42"/>
    </row>
    <row r="8" spans="1:24" ht="14.45" x14ac:dyDescent="0.3">
      <c r="A8" s="28" t="s">
        <v>28</v>
      </c>
      <c r="B8" s="41">
        <f t="shared" si="0"/>
        <v>2.5103327881983439E-2</v>
      </c>
      <c r="C8" s="41">
        <f>M8/L8-1</f>
        <v>2.7546699388996121E-3</v>
      </c>
      <c r="D8" s="41">
        <f t="shared" ref="D8:D12" si="1">N8/M8-1</f>
        <v>1.5634140774416494E-2</v>
      </c>
      <c r="E8" s="41">
        <f t="shared" ref="E8:E12" si="2">O8/N8-1</f>
        <v>7.3399450491371532E-3</v>
      </c>
      <c r="F8" s="41">
        <f t="shared" ref="F8:F12" si="3">(U8/T8)^(1/4)-1</f>
        <v>7.3286032103747623E-4</v>
      </c>
      <c r="G8" s="41"/>
      <c r="H8" s="27">
        <v>560804.43586728105</v>
      </c>
      <c r="I8" s="27">
        <v>575843.32512027468</v>
      </c>
      <c r="J8" s="27">
        <v>593933.79033797723</v>
      </c>
      <c r="K8" s="27">
        <v>612763.79593528272</v>
      </c>
      <c r="L8" s="27">
        <v>619272.81235711998</v>
      </c>
      <c r="M8" s="27">
        <v>620978.70455729798</v>
      </c>
      <c r="N8" s="27">
        <v>630687.17304226151</v>
      </c>
      <c r="O8" s="27">
        <v>635316.38223558734</v>
      </c>
      <c r="P8" s="27"/>
      <c r="Q8" s="42">
        <v>631028.23659299023</v>
      </c>
      <c r="R8" s="42">
        <v>632030.82202291908</v>
      </c>
      <c r="S8" s="42">
        <v>634112.31863861007</v>
      </c>
      <c r="T8" s="42">
        <v>636607.85040512204</v>
      </c>
      <c r="U8" s="42">
        <v>638476.0814143921</v>
      </c>
      <c r="V8" s="42"/>
      <c r="W8" s="42"/>
    </row>
    <row r="9" spans="1:24" ht="14.45" x14ac:dyDescent="0.3">
      <c r="A9" s="28" t="s">
        <v>29</v>
      </c>
      <c r="B9" s="41">
        <f t="shared" si="0"/>
        <v>4.2192476662676226E-2</v>
      </c>
      <c r="C9" s="41">
        <f>M9/L9-1</f>
        <v>1.2560154932750089E-2</v>
      </c>
      <c r="D9" s="41">
        <f t="shared" si="1"/>
        <v>-3.1110526116733817E-2</v>
      </c>
      <c r="E9" s="41">
        <f t="shared" si="2"/>
        <v>3.8575504405020666E-3</v>
      </c>
      <c r="F9" s="41">
        <f t="shared" si="3"/>
        <v>-2.0190813259272078E-3</v>
      </c>
      <c r="G9" s="41"/>
      <c r="H9" s="27">
        <v>530694.55313997134</v>
      </c>
      <c r="I9" s="27">
        <v>565486.20881311421</v>
      </c>
      <c r="J9" s="27">
        <v>577051.34597830428</v>
      </c>
      <c r="K9" s="27">
        <v>621593.4955618761</v>
      </c>
      <c r="L9" s="27">
        <v>626089.42058179865</v>
      </c>
      <c r="M9" s="27">
        <v>633953.20070606179</v>
      </c>
      <c r="N9" s="27">
        <v>614230.58309870888</v>
      </c>
      <c r="O9" s="27">
        <v>616600.00855511113</v>
      </c>
      <c r="P9" s="27"/>
      <c r="Q9" s="42">
        <v>615626.50821920054</v>
      </c>
      <c r="R9" s="42">
        <v>615288.81749231461</v>
      </c>
      <c r="S9" s="42">
        <v>611153.79963492882</v>
      </c>
      <c r="T9" s="42">
        <v>622124.84362163884</v>
      </c>
      <c r="U9" s="42">
        <v>617115.55779065122</v>
      </c>
      <c r="V9" s="42"/>
      <c r="W9" s="42"/>
    </row>
    <row r="10" spans="1:24" ht="14.45" x14ac:dyDescent="0.3">
      <c r="A10" s="28" t="s">
        <v>30</v>
      </c>
      <c r="B10" s="41">
        <f t="shared" si="0"/>
        <v>2.8724452450717974E-2</v>
      </c>
      <c r="C10" s="41">
        <f>M10/L10-1</f>
        <v>2.6769207245439963E-2</v>
      </c>
      <c r="D10" s="41">
        <f t="shared" si="1"/>
        <v>5.1592687274217841E-3</v>
      </c>
      <c r="E10" s="41">
        <f t="shared" si="2"/>
        <v>1.8387326956712524E-3</v>
      </c>
      <c r="F10" s="41">
        <f t="shared" si="3"/>
        <v>-1.1240077586487263E-2</v>
      </c>
      <c r="G10" s="41"/>
      <c r="H10" s="27">
        <v>791170.94801261486</v>
      </c>
      <c r="I10" s="27">
        <v>822801.81235477456</v>
      </c>
      <c r="J10" s="27">
        <v>821064.41254054103</v>
      </c>
      <c r="K10" s="27">
        <v>867803.99389166269</v>
      </c>
      <c r="L10" s="27">
        <v>886067.04314878234</v>
      </c>
      <c r="M10" s="27">
        <v>909786.35546018637</v>
      </c>
      <c r="N10" s="27">
        <v>914480.18775254721</v>
      </c>
      <c r="O10" s="27">
        <v>916161.67237331136</v>
      </c>
      <c r="P10" s="27"/>
      <c r="Q10" s="42">
        <v>897019.85461649718</v>
      </c>
      <c r="R10" s="42">
        <v>914422.77533367521</v>
      </c>
      <c r="S10" s="42">
        <v>913099.22033504734</v>
      </c>
      <c r="T10" s="42">
        <v>940057.4477830145</v>
      </c>
      <c r="U10" s="42">
        <v>898499.44587394467</v>
      </c>
      <c r="V10" s="42"/>
      <c r="W10" s="42"/>
    </row>
    <row r="11" spans="1:24" ht="14.45" x14ac:dyDescent="0.3">
      <c r="A11" s="28" t="s">
        <v>59</v>
      </c>
      <c r="B11" s="41">
        <f t="shared" si="0"/>
        <v>4.7462231328797788E-2</v>
      </c>
      <c r="C11" s="41">
        <f>M11/L11-1</f>
        <v>2.7061081148241239E-2</v>
      </c>
      <c r="D11" s="41">
        <f t="shared" si="1"/>
        <v>-3.1548380412535049E-2</v>
      </c>
      <c r="E11" s="41">
        <f t="shared" si="2"/>
        <v>3.004692494179495E-2</v>
      </c>
      <c r="F11" s="41">
        <f t="shared" si="3"/>
        <v>-4.2234796739759606E-3</v>
      </c>
      <c r="G11" s="41"/>
      <c r="H11" s="27">
        <v>773855.73233695049</v>
      </c>
      <c r="I11" s="27">
        <v>856602.1366801504</v>
      </c>
      <c r="J11" s="27">
        <v>885853.37283451599</v>
      </c>
      <c r="K11" s="27">
        <v>925358.43447161128</v>
      </c>
      <c r="L11" s="27">
        <v>931565.7088920942</v>
      </c>
      <c r="M11" s="27">
        <v>956774.88413534197</v>
      </c>
      <c r="N11" s="27">
        <v>926590.18612148101</v>
      </c>
      <c r="O11" s="27">
        <v>954431.37189567694</v>
      </c>
      <c r="P11" s="27"/>
      <c r="Q11" s="42">
        <v>926259.88342448417</v>
      </c>
      <c r="R11" s="42">
        <v>953228.17808611784</v>
      </c>
      <c r="S11" s="42">
        <v>925147.65261759085</v>
      </c>
      <c r="T11" s="42">
        <v>981156.33502198849</v>
      </c>
      <c r="U11" s="42">
        <v>964685.47421924525</v>
      </c>
      <c r="V11" s="42"/>
      <c r="W11" s="42"/>
    </row>
    <row r="12" spans="1:24" ht="14.45" x14ac:dyDescent="0.3">
      <c r="A12" s="43" t="s">
        <v>19</v>
      </c>
      <c r="B12" s="41">
        <f t="shared" si="0"/>
        <v>2.472713568291085E-2</v>
      </c>
      <c r="C12" s="41">
        <f>M12/L12-1</f>
        <v>5.0016421672458566E-3</v>
      </c>
      <c r="D12" s="41">
        <f t="shared" si="1"/>
        <v>7.5776596259897744E-3</v>
      </c>
      <c r="E12" s="41">
        <f t="shared" si="2"/>
        <v>1.5355420543802012E-2</v>
      </c>
      <c r="F12" s="41">
        <f t="shared" si="3"/>
        <v>-1.5810053734859331E-3</v>
      </c>
      <c r="G12" s="41"/>
      <c r="H12" s="35">
        <v>2767583.3524144823</v>
      </c>
      <c r="I12" s="35">
        <v>2850238.0400710148</v>
      </c>
      <c r="J12" s="35">
        <v>2910871.9901019996</v>
      </c>
      <c r="K12" s="35">
        <v>2994778.8866857095</v>
      </c>
      <c r="L12" s="35">
        <v>3051642.5165987909</v>
      </c>
      <c r="M12" s="35">
        <v>3066905.7404891718</v>
      </c>
      <c r="N12" s="35">
        <v>3090145.708295593</v>
      </c>
      <c r="O12" s="35">
        <v>3137596.1951880967</v>
      </c>
      <c r="P12" s="35"/>
      <c r="Q12" s="35">
        <v>3094227.2095295563</v>
      </c>
      <c r="R12" s="35">
        <v>3115449.0401399205</v>
      </c>
      <c r="S12" s="35">
        <v>3133267.2930262634</v>
      </c>
      <c r="T12" s="35">
        <v>3157027.9536798345</v>
      </c>
      <c r="U12" s="35">
        <v>3137110.1385846897</v>
      </c>
      <c r="V12" s="35"/>
      <c r="W12" s="35"/>
    </row>
    <row r="13" spans="1:24" ht="14.45" x14ac:dyDescent="0.3">
      <c r="A13" s="28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 ht="14.4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4" ht="14.45" x14ac:dyDescent="0.3">
      <c r="A15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4" ht="14.45" x14ac:dyDescent="0.3">
      <c r="A16" t="s">
        <v>55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ht="14.4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ht="14.4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14.4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ht="14.4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ht="14.4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ht="14.4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ht="14.4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</sheetData>
  <mergeCells count="1">
    <mergeCell ref="Q5:T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="80" zoomScaleNormal="80" workbookViewId="0">
      <pane xSplit="1" ySplit="8" topLeftCell="B9" activePane="bottomRight" state="frozen"/>
      <selection pane="topRight"/>
      <selection pane="bottomLeft"/>
      <selection pane="bottomRight" activeCell="F6" sqref="F6"/>
    </sheetView>
  </sheetViews>
  <sheetFormatPr defaultRowHeight="15" x14ac:dyDescent="0.25"/>
  <sheetData>
    <row r="1" spans="1:30" ht="25.9" x14ac:dyDescent="0.5">
      <c r="A1" s="1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41"/>
      <c r="R1" s="28"/>
      <c r="S1" s="28"/>
      <c r="T1" s="28"/>
      <c r="U1" s="28"/>
      <c r="V1" s="28"/>
      <c r="W1" s="28"/>
      <c r="X1" s="28"/>
      <c r="Y1" s="28"/>
      <c r="Z1" s="28"/>
    </row>
    <row r="2" spans="1:30" ht="14.45" x14ac:dyDescent="0.3">
      <c r="A2" s="3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1"/>
      <c r="R2" s="28"/>
      <c r="S2" s="28"/>
      <c r="T2" s="28"/>
      <c r="U2" s="28"/>
      <c r="V2" s="28"/>
      <c r="W2" s="28"/>
      <c r="X2" s="28"/>
      <c r="Y2" s="28"/>
      <c r="Z2" s="28"/>
    </row>
    <row r="3" spans="1:30" ht="14.45" x14ac:dyDescent="0.3">
      <c r="A3" s="38" t="s">
        <v>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41"/>
      <c r="R3" s="28"/>
      <c r="S3" s="28"/>
      <c r="T3" s="28"/>
      <c r="U3" s="28"/>
      <c r="V3" s="28"/>
      <c r="W3" s="28"/>
      <c r="X3" s="28"/>
      <c r="Y3" s="28"/>
      <c r="Z3" s="28"/>
    </row>
    <row r="4" spans="1:30" ht="14.45" x14ac:dyDescent="0.3">
      <c r="A4" s="28" t="s">
        <v>60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4"/>
      <c r="R4" s="39"/>
      <c r="S4" s="39"/>
      <c r="T4" s="39"/>
      <c r="U4" s="39"/>
      <c r="V4" s="39"/>
      <c r="W4" s="39"/>
      <c r="X4" s="39"/>
      <c r="Y4" s="39"/>
      <c r="Z4" s="39"/>
    </row>
    <row r="5" spans="1:30" ht="14.45" x14ac:dyDescent="0.3">
      <c r="A5" s="28" t="s">
        <v>21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R5" s="40"/>
      <c r="S5" s="40"/>
      <c r="T5" s="40"/>
      <c r="U5" s="40"/>
      <c r="V5" s="40"/>
      <c r="W5" s="40"/>
      <c r="X5" s="40"/>
      <c r="Y5" s="40"/>
      <c r="Z5" s="40"/>
    </row>
    <row r="6" spans="1:30" ht="14.45" x14ac:dyDescent="0.3">
      <c r="A6" s="3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5"/>
      <c r="R6" s="30"/>
      <c r="S6" s="30"/>
      <c r="T6" s="30"/>
      <c r="U6" s="30"/>
      <c r="V6" s="30"/>
      <c r="W6" s="30"/>
      <c r="X6" s="30"/>
      <c r="Y6" s="30"/>
      <c r="Z6" s="30"/>
    </row>
    <row r="7" spans="1:30" ht="14.45" x14ac:dyDescent="0.3">
      <c r="A7" s="30"/>
      <c r="B7" s="30">
        <v>2011</v>
      </c>
      <c r="C7" s="30"/>
      <c r="D7" s="30"/>
      <c r="E7" s="30"/>
      <c r="F7" s="30">
        <v>2012</v>
      </c>
      <c r="G7" s="30"/>
      <c r="H7" s="30"/>
      <c r="I7" s="30"/>
      <c r="J7" s="30">
        <v>2013</v>
      </c>
      <c r="K7" s="30"/>
      <c r="L7" s="30"/>
      <c r="M7" s="30"/>
      <c r="N7" s="30">
        <v>2014</v>
      </c>
      <c r="O7" s="30"/>
      <c r="P7" s="30"/>
      <c r="Q7" s="30"/>
      <c r="R7" s="30">
        <v>2015</v>
      </c>
      <c r="S7" s="30"/>
      <c r="T7" s="30"/>
      <c r="U7" s="30"/>
      <c r="V7" s="30">
        <v>2016</v>
      </c>
      <c r="W7" s="45"/>
      <c r="X7" s="30"/>
      <c r="Y7" s="30"/>
      <c r="Z7" s="30">
        <v>2017</v>
      </c>
      <c r="AD7">
        <v>2018</v>
      </c>
    </row>
    <row r="8" spans="1:30" ht="14.45" x14ac:dyDescent="0.3">
      <c r="A8" s="30"/>
      <c r="B8" s="30">
        <v>1</v>
      </c>
      <c r="C8" s="30">
        <v>2</v>
      </c>
      <c r="D8" s="30">
        <v>3</v>
      </c>
      <c r="E8" s="30">
        <v>4</v>
      </c>
      <c r="F8" s="30">
        <v>1</v>
      </c>
      <c r="G8" s="30">
        <v>2</v>
      </c>
      <c r="H8" s="30">
        <v>3</v>
      </c>
      <c r="I8" s="30">
        <v>4</v>
      </c>
      <c r="J8" s="30">
        <v>1</v>
      </c>
      <c r="K8" s="30">
        <v>2</v>
      </c>
      <c r="L8" s="30">
        <v>3</v>
      </c>
      <c r="M8" s="30">
        <v>4</v>
      </c>
      <c r="N8" s="30">
        <v>1</v>
      </c>
      <c r="O8" s="30">
        <v>2</v>
      </c>
      <c r="P8" s="30">
        <v>3</v>
      </c>
      <c r="Q8" s="30">
        <v>4</v>
      </c>
      <c r="R8" s="30">
        <v>1</v>
      </c>
      <c r="S8" s="30">
        <v>2</v>
      </c>
      <c r="T8" s="30">
        <v>3</v>
      </c>
      <c r="U8" s="30">
        <v>4</v>
      </c>
      <c r="V8" s="30">
        <v>1</v>
      </c>
      <c r="W8" s="45">
        <v>2</v>
      </c>
      <c r="X8" s="30">
        <v>3</v>
      </c>
      <c r="Y8" s="30">
        <v>4</v>
      </c>
      <c r="Z8" s="30">
        <v>1</v>
      </c>
      <c r="AA8" s="30">
        <v>2</v>
      </c>
      <c r="AB8" s="30">
        <v>3</v>
      </c>
      <c r="AC8" s="30">
        <v>4</v>
      </c>
      <c r="AD8" s="30">
        <v>1</v>
      </c>
    </row>
    <row r="9" spans="1:30" ht="14.45" x14ac:dyDescent="0.3">
      <c r="A9" s="28" t="s">
        <v>3</v>
      </c>
      <c r="B9" s="27">
        <f t="shared" ref="B9:AB13" si="0">B16/$B16*100</f>
        <v>100</v>
      </c>
      <c r="C9" s="27">
        <f t="shared" si="0"/>
        <v>98.240425200183225</v>
      </c>
      <c r="D9" s="27">
        <f t="shared" si="0"/>
        <v>97.682269236502236</v>
      </c>
      <c r="E9" s="27">
        <f t="shared" si="0"/>
        <v>97.570333104886302</v>
      </c>
      <c r="F9" s="27">
        <f t="shared" si="0"/>
        <v>98.047525167366118</v>
      </c>
      <c r="G9" s="27">
        <f t="shared" si="0"/>
        <v>99.533789354608444</v>
      </c>
      <c r="H9" s="27">
        <f t="shared" si="0"/>
        <v>100.57462660061056</v>
      </c>
      <c r="I9" s="27">
        <f t="shared" si="0"/>
        <v>102.27594691495325</v>
      </c>
      <c r="J9" s="27">
        <f t="shared" si="0"/>
        <v>102.24339865443939</v>
      </c>
      <c r="K9" s="27">
        <f t="shared" si="0"/>
        <v>102.82920149563076</v>
      </c>
      <c r="L9" s="27">
        <f t="shared" si="0"/>
        <v>105.26072874725081</v>
      </c>
      <c r="M9" s="27">
        <f t="shared" si="0"/>
        <v>108.03751595579686</v>
      </c>
      <c r="N9" s="27">
        <f t="shared" si="0"/>
        <v>109.04450566901018</v>
      </c>
      <c r="O9" s="27">
        <f t="shared" si="0"/>
        <v>110.26180414942579</v>
      </c>
      <c r="P9" s="27">
        <f t="shared" si="0"/>
        <v>112.72433428794815</v>
      </c>
      <c r="Q9" s="27">
        <f t="shared" si="0"/>
        <v>114.79552942802702</v>
      </c>
      <c r="R9" s="27">
        <f t="shared" si="0"/>
        <v>111.32891594870455</v>
      </c>
      <c r="S9" s="27">
        <f t="shared" si="0"/>
        <v>105.16314036733607</v>
      </c>
      <c r="T9" s="27">
        <f t="shared" si="0"/>
        <v>101.87681083302873</v>
      </c>
      <c r="U9" s="27">
        <f t="shared" si="0"/>
        <v>100.06119544781613</v>
      </c>
      <c r="V9" s="27">
        <f t="shared" si="0"/>
        <v>96.823339532887928</v>
      </c>
      <c r="W9" s="27">
        <f t="shared" si="0"/>
        <v>93.927136519548185</v>
      </c>
      <c r="X9" s="27">
        <f t="shared" si="0"/>
        <v>92.906258263984455</v>
      </c>
      <c r="Y9" s="27">
        <f t="shared" si="0"/>
        <v>91.938535375398843</v>
      </c>
      <c r="Z9" s="27">
        <f t="shared" si="0"/>
        <v>97.453412247080806</v>
      </c>
      <c r="AA9" s="27">
        <f t="shared" si="0"/>
        <v>105.40292704741503</v>
      </c>
      <c r="AB9" s="27">
        <f t="shared" si="0"/>
        <v>114.87791090578681</v>
      </c>
      <c r="AC9" s="27">
        <f t="shared" ref="AC9:AD9" si="1">AC16/$B16*100</f>
        <v>124.4010221591524</v>
      </c>
      <c r="AD9" s="27">
        <f t="shared" si="1"/>
        <v>116.094544870607</v>
      </c>
    </row>
    <row r="10" spans="1:30" ht="14.45" x14ac:dyDescent="0.3">
      <c r="A10" s="28" t="s">
        <v>9</v>
      </c>
      <c r="B10" s="27">
        <f t="shared" si="0"/>
        <v>100</v>
      </c>
      <c r="C10" s="27">
        <f t="shared" si="0"/>
        <v>99.268364064935909</v>
      </c>
      <c r="D10" s="27">
        <f t="shared" si="0"/>
        <v>94.436927258393879</v>
      </c>
      <c r="E10" s="27">
        <f t="shared" si="0"/>
        <v>94.023033388605484</v>
      </c>
      <c r="F10" s="27">
        <f t="shared" si="0"/>
        <v>91.472992719622425</v>
      </c>
      <c r="G10" s="27">
        <f t="shared" si="0"/>
        <v>96.902397928261337</v>
      </c>
      <c r="H10" s="27">
        <f t="shared" si="0"/>
        <v>94.863244414280445</v>
      </c>
      <c r="I10" s="27">
        <f t="shared" si="0"/>
        <v>93.20326322938574</v>
      </c>
      <c r="J10" s="27">
        <f t="shared" si="0"/>
        <v>96.325838888151296</v>
      </c>
      <c r="K10" s="27">
        <f t="shared" si="0"/>
        <v>95.190949950071229</v>
      </c>
      <c r="L10" s="27">
        <f t="shared" si="0"/>
        <v>97.945714925923184</v>
      </c>
      <c r="M10" s="27">
        <f t="shared" si="0"/>
        <v>101.87140339566598</v>
      </c>
      <c r="N10" s="27">
        <f t="shared" si="0"/>
        <v>95.458035397601279</v>
      </c>
      <c r="O10" s="27">
        <f t="shared" si="0"/>
        <v>94.712209700607289</v>
      </c>
      <c r="P10" s="27">
        <f t="shared" si="0"/>
        <v>95.579974234094706</v>
      </c>
      <c r="Q10" s="27">
        <f t="shared" si="0"/>
        <v>98.832602991759686</v>
      </c>
      <c r="R10" s="27">
        <f t="shared" si="0"/>
        <v>101.66073968438822</v>
      </c>
      <c r="S10" s="27">
        <f t="shared" si="0"/>
        <v>99.787348578012455</v>
      </c>
      <c r="T10" s="27">
        <f t="shared" si="0"/>
        <v>97.21964477744595</v>
      </c>
      <c r="U10" s="27">
        <f t="shared" si="0"/>
        <v>97.707481519984015</v>
      </c>
      <c r="V10" s="27">
        <f t="shared" si="0"/>
        <v>92.308532583096621</v>
      </c>
      <c r="W10" s="27">
        <f t="shared" si="0"/>
        <v>95.81357886996166</v>
      </c>
      <c r="X10" s="27">
        <f t="shared" si="0"/>
        <v>97.133283413213164</v>
      </c>
      <c r="Y10" s="27">
        <f t="shared" si="0"/>
        <v>94.622427627747285</v>
      </c>
      <c r="Z10" s="27">
        <f t="shared" si="0"/>
        <v>97.47717330226142</v>
      </c>
      <c r="AA10" s="27">
        <f t="shared" si="0"/>
        <v>99.328054070754817</v>
      </c>
      <c r="AB10" s="27">
        <f t="shared" si="0"/>
        <v>100.82757293433421</v>
      </c>
      <c r="AC10" s="27">
        <f t="shared" ref="AC10:AD10" si="2">AC17/$B17*100</f>
        <v>99.692972347060987</v>
      </c>
      <c r="AD10" s="27">
        <f t="shared" si="2"/>
        <v>97.133937863472326</v>
      </c>
    </row>
    <row r="11" spans="1:30" ht="14.45" x14ac:dyDescent="0.3">
      <c r="A11" s="28" t="s">
        <v>10</v>
      </c>
      <c r="B11" s="27">
        <f t="shared" si="0"/>
        <v>100</v>
      </c>
      <c r="C11" s="27">
        <f t="shared" si="0"/>
        <v>98.753415637957659</v>
      </c>
      <c r="D11" s="27">
        <f t="shared" si="0"/>
        <v>98.552076673000315</v>
      </c>
      <c r="E11" s="27">
        <f t="shared" si="0"/>
        <v>99.55324051666058</v>
      </c>
      <c r="F11" s="27">
        <f t="shared" si="0"/>
        <v>101.0634397481422</v>
      </c>
      <c r="G11" s="27">
        <f t="shared" si="0"/>
        <v>100.9404119046374</v>
      </c>
      <c r="H11" s="27">
        <f t="shared" si="0"/>
        <v>101.07136057173851</v>
      </c>
      <c r="I11" s="27">
        <f t="shared" si="0"/>
        <v>102.10345565362913</v>
      </c>
      <c r="J11" s="27">
        <f t="shared" si="0"/>
        <v>100.19469565944243</v>
      </c>
      <c r="K11" s="27">
        <f t="shared" si="0"/>
        <v>103.17676865643244</v>
      </c>
      <c r="L11" s="27">
        <f t="shared" si="0"/>
        <v>101.39222682795995</v>
      </c>
      <c r="M11" s="27">
        <f t="shared" si="0"/>
        <v>104.54162414437194</v>
      </c>
      <c r="N11" s="27">
        <f t="shared" si="0"/>
        <v>103.13729229413462</v>
      </c>
      <c r="O11" s="27">
        <f t="shared" si="0"/>
        <v>102.0556459735996</v>
      </c>
      <c r="P11" s="27">
        <f t="shared" si="0"/>
        <v>101.75021820600951</v>
      </c>
      <c r="Q11" s="27">
        <f t="shared" si="0"/>
        <v>103.78487458536662</v>
      </c>
      <c r="R11" s="27">
        <f t="shared" si="0"/>
        <v>103.18457056544754</v>
      </c>
      <c r="S11" s="27">
        <f t="shared" si="0"/>
        <v>101.48688760899557</v>
      </c>
      <c r="T11" s="27">
        <f t="shared" si="0"/>
        <v>102.63935018082412</v>
      </c>
      <c r="U11" s="27">
        <f t="shared" si="0"/>
        <v>101.96822153167363</v>
      </c>
      <c r="V11" s="27">
        <f t="shared" si="0"/>
        <v>102.2709145171891</v>
      </c>
      <c r="W11" s="27">
        <f t="shared" si="0"/>
        <v>104.29547446137985</v>
      </c>
      <c r="X11" s="27">
        <f t="shared" si="0"/>
        <v>103.54704217853143</v>
      </c>
      <c r="Y11" s="27">
        <f t="shared" si="0"/>
        <v>102.88721131755159</v>
      </c>
      <c r="Z11" s="27">
        <f t="shared" si="0"/>
        <v>101.8034209535797</v>
      </c>
      <c r="AA11" s="27">
        <f t="shared" si="0"/>
        <v>102.54191903092349</v>
      </c>
      <c r="AB11" s="27">
        <f t="shared" si="0"/>
        <v>103.46781585488878</v>
      </c>
      <c r="AC11" s="27">
        <f t="shared" ref="AC11:AD11" si="3">AC18/$B18*100</f>
        <v>104.56608416299125</v>
      </c>
      <c r="AD11" s="27">
        <f t="shared" si="3"/>
        <v>102.8569599693415</v>
      </c>
    </row>
    <row r="12" spans="1:30" ht="14.45" x14ac:dyDescent="0.3">
      <c r="A12" s="28" t="s">
        <v>11</v>
      </c>
      <c r="B12" s="27">
        <f t="shared" si="0"/>
        <v>100</v>
      </c>
      <c r="C12" s="27">
        <f t="shared" si="0"/>
        <v>101.06008827532405</v>
      </c>
      <c r="D12" s="27">
        <f t="shared" si="0"/>
        <v>102.17200968399808</v>
      </c>
      <c r="E12" s="27">
        <f t="shared" si="0"/>
        <v>103.20559840239471</v>
      </c>
      <c r="F12" s="27">
        <f t="shared" si="0"/>
        <v>102.87189478191925</v>
      </c>
      <c r="G12" s="27">
        <f t="shared" si="0"/>
        <v>103.37337239721352</v>
      </c>
      <c r="H12" s="27">
        <f t="shared" si="0"/>
        <v>104.50967339826079</v>
      </c>
      <c r="I12" s="27">
        <f t="shared" si="0"/>
        <v>106.15505208752909</v>
      </c>
      <c r="J12" s="27">
        <f t="shared" si="0"/>
        <v>106.40543898106026</v>
      </c>
      <c r="K12" s="27">
        <f t="shared" si="0"/>
        <v>108.69935086685352</v>
      </c>
      <c r="L12" s="27">
        <f t="shared" si="0"/>
        <v>109.57174596040755</v>
      </c>
      <c r="M12" s="27">
        <f t="shared" si="0"/>
        <v>111.26288832450722</v>
      </c>
      <c r="N12" s="27">
        <f t="shared" si="0"/>
        <v>112.10941138649393</v>
      </c>
      <c r="O12" s="27">
        <f t="shared" si="0"/>
        <v>112.48896136041837</v>
      </c>
      <c r="P12" s="27">
        <f t="shared" si="0"/>
        <v>112.91476896091528</v>
      </c>
      <c r="Q12" s="27">
        <f t="shared" si="0"/>
        <v>113.62985420469001</v>
      </c>
      <c r="R12" s="27">
        <f t="shared" si="0"/>
        <v>114.30764652710377</v>
      </c>
      <c r="S12" s="27">
        <f t="shared" si="0"/>
        <v>114.70982500267965</v>
      </c>
      <c r="T12" s="27">
        <f t="shared" si="0"/>
        <v>115.02270209137471</v>
      </c>
      <c r="U12" s="27">
        <f t="shared" si="0"/>
        <v>115.40723822193061</v>
      </c>
      <c r="V12" s="27">
        <f t="shared" si="0"/>
        <v>115.75089521670914</v>
      </c>
      <c r="W12" s="27">
        <f t="shared" si="0"/>
        <v>115.88109919969854</v>
      </c>
      <c r="X12" s="27">
        <f t="shared" si="0"/>
        <v>116.24037807255579</v>
      </c>
      <c r="Y12" s="27">
        <f t="shared" si="0"/>
        <v>116.50197469263166</v>
      </c>
      <c r="Z12" s="27">
        <f t="shared" si="0"/>
        <v>116.16487740195799</v>
      </c>
      <c r="AA12" s="27">
        <f t="shared" si="0"/>
        <v>115.96869559771979</v>
      </c>
      <c r="AB12" s="27">
        <f t="shared" si="0"/>
        <v>115.60724164122993</v>
      </c>
      <c r="AC12" s="27">
        <f t="shared" ref="AC12:AD12" si="4">AC19/$B19*100</f>
        <v>115.19664196793092</v>
      </c>
      <c r="AD12" s="27">
        <f t="shared" si="4"/>
        <v>114.64945791858325</v>
      </c>
    </row>
    <row r="13" spans="1:30" ht="14.45" x14ac:dyDescent="0.3">
      <c r="A13" s="28" t="s">
        <v>17</v>
      </c>
      <c r="B13" s="27">
        <f t="shared" si="0"/>
        <v>100</v>
      </c>
      <c r="C13" s="27">
        <f t="shared" si="0"/>
        <v>101.16215504943453</v>
      </c>
      <c r="D13" s="27">
        <f t="shared" si="0"/>
        <v>102.15549639696164</v>
      </c>
      <c r="E13" s="27">
        <f t="shared" si="0"/>
        <v>103.07633922706839</v>
      </c>
      <c r="F13" s="27">
        <f t="shared" si="0"/>
        <v>103.74274201843959</v>
      </c>
      <c r="G13" s="27">
        <f t="shared" si="0"/>
        <v>104.31494136369635</v>
      </c>
      <c r="H13" s="27">
        <f t="shared" si="0"/>
        <v>104.8250063876977</v>
      </c>
      <c r="I13" s="27">
        <f t="shared" si="0"/>
        <v>105.35453862806141</v>
      </c>
      <c r="J13" s="27">
        <f t="shared" si="0"/>
        <v>105.9745657685734</v>
      </c>
      <c r="K13" s="27">
        <f t="shared" si="0"/>
        <v>106.92946875027245</v>
      </c>
      <c r="L13" s="27">
        <f t="shared" si="0"/>
        <v>107.58746323918436</v>
      </c>
      <c r="M13" s="27">
        <f t="shared" si="0"/>
        <v>108.30487938172708</v>
      </c>
      <c r="N13" s="27">
        <f t="shared" si="0"/>
        <v>108.79501683444528</v>
      </c>
      <c r="O13" s="27">
        <f t="shared" si="0"/>
        <v>109.4231036396168</v>
      </c>
      <c r="P13" s="27">
        <f t="shared" si="0"/>
        <v>110.21558871577768</v>
      </c>
      <c r="Q13" s="27">
        <f t="shared" si="0"/>
        <v>110.83930674747637</v>
      </c>
      <c r="R13" s="27">
        <f t="shared" si="0"/>
        <v>111.26189189455289</v>
      </c>
      <c r="S13" s="27">
        <f t="shared" si="0"/>
        <v>111.4009327575715</v>
      </c>
      <c r="T13" s="27">
        <f t="shared" si="0"/>
        <v>111.68961343174604</v>
      </c>
      <c r="U13" s="27">
        <f t="shared" si="0"/>
        <v>111.9988751101296</v>
      </c>
      <c r="V13" s="27">
        <f t="shared" si="0"/>
        <v>112.48442056546037</v>
      </c>
      <c r="W13" s="27">
        <f t="shared" si="0"/>
        <v>113.13377558574189</v>
      </c>
      <c r="X13" s="27">
        <f t="shared" si="0"/>
        <v>113.5055552710828</v>
      </c>
      <c r="Y13" s="27">
        <f t="shared" si="0"/>
        <v>114.14693003350493</v>
      </c>
      <c r="Z13" s="27">
        <f t="shared" si="0"/>
        <v>113.63105027855624</v>
      </c>
      <c r="AA13" s="27">
        <f t="shared" si="0"/>
        <v>114.03250966658337</v>
      </c>
      <c r="AB13" s="27">
        <f t="shared" si="0"/>
        <v>114.27286538674328</v>
      </c>
      <c r="AC13" s="27">
        <f t="shared" ref="AC13:AD13" si="5">AC20/$B20*100</f>
        <v>115.0284571982365</v>
      </c>
      <c r="AD13" s="27">
        <f t="shared" si="5"/>
        <v>115.11278712013512</v>
      </c>
    </row>
    <row r="14" spans="1:30" ht="14.45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5"/>
      <c r="X14" s="30"/>
      <c r="Y14" s="30"/>
      <c r="Z14" s="30"/>
    </row>
    <row r="15" spans="1:30" ht="14.45" x14ac:dyDescent="0.3">
      <c r="A15" s="3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30"/>
    </row>
    <row r="16" spans="1:30" s="53" customFormat="1" ht="14.45" x14ac:dyDescent="0.3">
      <c r="A16" s="28" t="s">
        <v>3</v>
      </c>
      <c r="B16" s="42">
        <v>68019.47207863121</v>
      </c>
      <c r="C16" s="42">
        <v>66822.618588967205</v>
      </c>
      <c r="D16" s="42">
        <v>66442.963849096006</v>
      </c>
      <c r="E16" s="42">
        <v>66366.825483305598</v>
      </c>
      <c r="F16" s="42">
        <v>66691.409005005509</v>
      </c>
      <c r="G16" s="42">
        <v>67702.3580588615</v>
      </c>
      <c r="H16" s="42">
        <v>68410.330058789899</v>
      </c>
      <c r="I16" s="42">
        <v>69567.559154972303</v>
      </c>
      <c r="J16" s="42">
        <v>69545.42</v>
      </c>
      <c r="K16" s="42">
        <v>69943.87999999999</v>
      </c>
      <c r="L16" s="42">
        <v>71597.792000000001</v>
      </c>
      <c r="M16" s="42">
        <v>73486.547999999995</v>
      </c>
      <c r="N16" s="42">
        <v>74171.497086813804</v>
      </c>
      <c r="O16" s="42">
        <v>74999.497086813702</v>
      </c>
      <c r="P16" s="42">
        <v>76674.497086813804</v>
      </c>
      <c r="Q16" s="42">
        <v>78083.313086813709</v>
      </c>
      <c r="R16" s="42">
        <v>75725.340899171904</v>
      </c>
      <c r="S16" s="42">
        <v>71531.412899171904</v>
      </c>
      <c r="T16" s="42">
        <v>69296.068899171907</v>
      </c>
      <c r="U16" s="42">
        <v>68061.096899171898</v>
      </c>
      <c r="V16" s="42">
        <v>65858.724399170998</v>
      </c>
      <c r="W16" s="42">
        <v>63888.742399171897</v>
      </c>
      <c r="X16" s="42">
        <v>63194.346399171904</v>
      </c>
      <c r="Y16" s="42">
        <v>62536.106399171898</v>
      </c>
      <c r="Z16" s="42">
        <v>66287.2965330765</v>
      </c>
      <c r="AA16" s="42">
        <v>71694.514533076494</v>
      </c>
      <c r="AB16" s="42">
        <v>78139.348533076496</v>
      </c>
      <c r="AC16" s="42">
        <v>84616.918533076503</v>
      </c>
      <c r="AD16" s="42">
        <v>78966.896533076506</v>
      </c>
    </row>
    <row r="17" spans="1:30" s="53" customFormat="1" ht="14.45" x14ac:dyDescent="0.3">
      <c r="A17" s="28" t="s">
        <v>9</v>
      </c>
      <c r="B17" s="42">
        <v>235882.19165558601</v>
      </c>
      <c r="C17" s="42">
        <v>234156.392777017</v>
      </c>
      <c r="D17" s="42">
        <v>222759.89374929099</v>
      </c>
      <c r="E17" s="42">
        <v>221783.59181810601</v>
      </c>
      <c r="F17" s="42">
        <v>215768.5</v>
      </c>
      <c r="G17" s="42">
        <v>228575.5</v>
      </c>
      <c r="H17" s="42">
        <v>223765.5</v>
      </c>
      <c r="I17" s="42">
        <v>219849.9</v>
      </c>
      <c r="J17" s="42">
        <v>227215.49990000002</v>
      </c>
      <c r="K17" s="42">
        <v>224538.49899999998</v>
      </c>
      <c r="L17" s="42">
        <v>231036.49900000001</v>
      </c>
      <c r="M17" s="42">
        <v>240296.49900000001</v>
      </c>
      <c r="N17" s="42">
        <v>225168.506007227</v>
      </c>
      <c r="O17" s="42">
        <v>223409.23600722701</v>
      </c>
      <c r="P17" s="42">
        <v>225456.13800722701</v>
      </c>
      <c r="Q17" s="42">
        <v>233128.51000722701</v>
      </c>
      <c r="R17" s="42">
        <v>239799.580820815</v>
      </c>
      <c r="S17" s="42">
        <v>235380.58482081501</v>
      </c>
      <c r="T17" s="42">
        <v>229323.82882081499</v>
      </c>
      <c r="U17" s="42">
        <v>230474.54882081499</v>
      </c>
      <c r="V17" s="42">
        <v>217739.389742119</v>
      </c>
      <c r="W17" s="42">
        <v>226007.169742119</v>
      </c>
      <c r="X17" s="42">
        <v>229120.11774211901</v>
      </c>
      <c r="Y17" s="42">
        <v>223197.45608605101</v>
      </c>
      <c r="Z17" s="42">
        <v>229931.292749288</v>
      </c>
      <c r="AA17" s="42">
        <v>234297.19087094199</v>
      </c>
      <c r="AB17" s="42">
        <v>237834.28883064201</v>
      </c>
      <c r="AC17" s="42">
        <v>235157.96809884475</v>
      </c>
      <c r="AD17" s="42">
        <v>229121.66147373361</v>
      </c>
    </row>
    <row r="18" spans="1:30" s="53" customFormat="1" ht="14.45" x14ac:dyDescent="0.3">
      <c r="A18" s="28" t="s">
        <v>10</v>
      </c>
      <c r="B18" s="42">
        <v>372507.71564654802</v>
      </c>
      <c r="C18" s="42">
        <v>367864.09271589702</v>
      </c>
      <c r="D18" s="42">
        <v>367114.08953682799</v>
      </c>
      <c r="E18" s="42">
        <v>370843.50210072601</v>
      </c>
      <c r="F18" s="42">
        <v>376469.11075962998</v>
      </c>
      <c r="G18" s="42">
        <v>376010.82255018101</v>
      </c>
      <c r="H18" s="42">
        <v>376498.61643866898</v>
      </c>
      <c r="I18" s="42">
        <v>380343.25025152002</v>
      </c>
      <c r="J18" s="42">
        <v>373232.97200000001</v>
      </c>
      <c r="K18" s="42">
        <v>384341.424</v>
      </c>
      <c r="L18" s="42">
        <v>377693.86800000002</v>
      </c>
      <c r="M18" s="42">
        <v>389425.61599999998</v>
      </c>
      <c r="N18" s="42">
        <v>384194.37150458404</v>
      </c>
      <c r="O18" s="42">
        <v>380165.15550458408</v>
      </c>
      <c r="P18" s="42">
        <v>379027.41350458405</v>
      </c>
      <c r="Q18" s="42">
        <v>386606.66550458397</v>
      </c>
      <c r="R18" s="42">
        <v>384370.486713049</v>
      </c>
      <c r="S18" s="42">
        <v>378046.486713049</v>
      </c>
      <c r="T18" s="42">
        <v>382339.49871304899</v>
      </c>
      <c r="U18" s="42">
        <v>379839.492713049</v>
      </c>
      <c r="V18" s="42">
        <v>380967.047438815</v>
      </c>
      <c r="W18" s="42">
        <v>388508.689438815</v>
      </c>
      <c r="X18" s="42">
        <v>385720.721438815</v>
      </c>
      <c r="Y18" s="42">
        <v>383262.800571448</v>
      </c>
      <c r="Z18" s="42">
        <v>379225.59784421901</v>
      </c>
      <c r="AA18" s="42">
        <v>381976.56016222597</v>
      </c>
      <c r="AB18" s="42">
        <v>385425.59727042302</v>
      </c>
      <c r="AC18" s="42">
        <v>389516.73145660548</v>
      </c>
      <c r="AD18" s="42">
        <v>383150.1119652784</v>
      </c>
    </row>
    <row r="19" spans="1:30" s="53" customFormat="1" ht="14.45" x14ac:dyDescent="0.3">
      <c r="A19" s="28" t="s">
        <v>11</v>
      </c>
      <c r="B19" s="42">
        <v>94341.2</v>
      </c>
      <c r="C19" s="42">
        <v>95341.3</v>
      </c>
      <c r="D19" s="42">
        <v>96390.3</v>
      </c>
      <c r="E19" s="42">
        <v>97365.4</v>
      </c>
      <c r="F19" s="42">
        <v>97050.58</v>
      </c>
      <c r="G19" s="42">
        <v>97523.68</v>
      </c>
      <c r="H19" s="42">
        <v>98595.68</v>
      </c>
      <c r="I19" s="42">
        <v>100147.95</v>
      </c>
      <c r="J19" s="42">
        <v>100384.16800000001</v>
      </c>
      <c r="K19" s="42">
        <v>102548.272</v>
      </c>
      <c r="L19" s="42">
        <v>103371.3</v>
      </c>
      <c r="M19" s="42">
        <v>104966.74400000001</v>
      </c>
      <c r="N19" s="42">
        <v>105765.364014955</v>
      </c>
      <c r="O19" s="42">
        <v>106123.436014955</v>
      </c>
      <c r="P19" s="42">
        <v>106525.148014955</v>
      </c>
      <c r="Q19" s="42">
        <v>107199.768014955</v>
      </c>
      <c r="R19" s="42">
        <v>107839.20542542801</v>
      </c>
      <c r="S19" s="42">
        <v>108218.62542542801</v>
      </c>
      <c r="T19" s="42">
        <v>108513.797425428</v>
      </c>
      <c r="U19" s="42">
        <v>108876.573425428</v>
      </c>
      <c r="V19" s="42">
        <v>109200.783558186</v>
      </c>
      <c r="W19" s="42">
        <v>109323.61955818599</v>
      </c>
      <c r="X19" s="42">
        <v>109662.567558186</v>
      </c>
      <c r="Y19" s="42">
        <v>109909.36094872501</v>
      </c>
      <c r="Z19" s="42">
        <v>109591.339319536</v>
      </c>
      <c r="AA19" s="42">
        <v>109406.259051236</v>
      </c>
      <c r="AB19" s="42">
        <v>109065.259051236</v>
      </c>
      <c r="AC19" s="42">
        <v>108677.89439224964</v>
      </c>
      <c r="AD19" s="42">
        <v>108161.67439388645</v>
      </c>
    </row>
    <row r="20" spans="1:30" ht="14.45" x14ac:dyDescent="0.3">
      <c r="A20" s="28" t="s">
        <v>17</v>
      </c>
      <c r="B20" s="42">
        <v>1785436.5679485062</v>
      </c>
      <c r="C20" s="42">
        <v>1806186.1091773703</v>
      </c>
      <c r="D20" s="42">
        <v>1823921.5888406718</v>
      </c>
      <c r="E20" s="42">
        <v>1840362.6534627294</v>
      </c>
      <c r="F20" s="42">
        <v>1852260.8525897004</v>
      </c>
      <c r="G20" s="42">
        <v>1862477.1089414768</v>
      </c>
      <c r="H20" s="42">
        <v>1871583.9964003123</v>
      </c>
      <c r="I20" s="42">
        <v>1881038.4586588431</v>
      </c>
      <c r="J20" s="42">
        <v>1892108.6499567495</v>
      </c>
      <c r="K20" s="42">
        <v>1909157.8369804348</v>
      </c>
      <c r="L20" s="42">
        <v>1920905.9112005539</v>
      </c>
      <c r="M20" s="42">
        <v>1933714.9213538773</v>
      </c>
      <c r="N20" s="42">
        <v>1942466.0146679194</v>
      </c>
      <c r="O20" s="42">
        <v>1953680.1061659111</v>
      </c>
      <c r="P20" s="42">
        <v>1967829.4245112222</v>
      </c>
      <c r="Q20" s="42">
        <v>1978965.5143300593</v>
      </c>
      <c r="R20" s="42">
        <v>1986510.5040766823</v>
      </c>
      <c r="S20" s="42">
        <v>1988992.9904894079</v>
      </c>
      <c r="T20" s="42">
        <v>1994147.2008107202</v>
      </c>
      <c r="U20" s="42">
        <v>1999668.8719072319</v>
      </c>
      <c r="V20" s="42">
        <v>2008337.9780207193</v>
      </c>
      <c r="W20" s="42">
        <v>2019931.800008635</v>
      </c>
      <c r="X20" s="42">
        <v>2026569.6904629152</v>
      </c>
      <c r="Y20" s="42">
        <v>2038021.0300087933</v>
      </c>
      <c r="Z20" s="42">
        <v>2028810.3242172962</v>
      </c>
      <c r="AA20" s="42">
        <v>2035978.1269365945</v>
      </c>
      <c r="AB20" s="42">
        <v>2040269.5258574858</v>
      </c>
      <c r="AC20" s="42">
        <v>2053760.1383643099</v>
      </c>
      <c r="AD20" s="42">
        <v>2055265.7956276108</v>
      </c>
    </row>
    <row r="21" spans="1:30" s="46" customFormat="1" ht="14.45" x14ac:dyDescent="0.3">
      <c r="A21" s="43" t="s">
        <v>35</v>
      </c>
      <c r="B21" s="35">
        <v>2556187.1473292713</v>
      </c>
      <c r="C21" s="35">
        <v>2570370.5132592516</v>
      </c>
      <c r="D21" s="35">
        <v>2576628.8359758868</v>
      </c>
      <c r="E21" s="35">
        <v>2596721.9728648672</v>
      </c>
      <c r="F21" s="35">
        <v>2608240.4523543357</v>
      </c>
      <c r="G21" s="35">
        <v>2632289.4695505193</v>
      </c>
      <c r="H21" s="35">
        <v>2638854.1228977712</v>
      </c>
      <c r="I21" s="35">
        <v>2650947.1180653353</v>
      </c>
      <c r="J21" s="35">
        <v>2662486.7098567495</v>
      </c>
      <c r="K21" s="35">
        <v>2690529.9119804348</v>
      </c>
      <c r="L21" s="35">
        <v>2704605.3702005539</v>
      </c>
      <c r="M21" s="35">
        <v>2741890.3283538772</v>
      </c>
      <c r="N21" s="35">
        <v>2731765.7532814993</v>
      </c>
      <c r="O21" s="35">
        <v>2738377.4307794911</v>
      </c>
      <c r="P21" s="35">
        <v>2755512.6211248022</v>
      </c>
      <c r="Q21" s="35">
        <v>2783983.7709436389</v>
      </c>
      <c r="R21" s="35">
        <v>2794245.1179351462</v>
      </c>
      <c r="S21" s="35">
        <v>2782170.1003478719</v>
      </c>
      <c r="T21" s="35">
        <v>2783620.394669184</v>
      </c>
      <c r="U21" s="35">
        <v>2786920.5837656958</v>
      </c>
      <c r="V21" s="35">
        <v>2782103.9231590102</v>
      </c>
      <c r="W21" s="35">
        <v>2807660.021146927</v>
      </c>
      <c r="X21" s="35">
        <v>2814267.4436012073</v>
      </c>
      <c r="Y21" s="35">
        <v>2816926.7540141894</v>
      </c>
      <c r="Z21" s="35">
        <v>2813845.8506634156</v>
      </c>
      <c r="AA21" s="35">
        <v>2833352.6515540751</v>
      </c>
      <c r="AB21" s="35">
        <v>2850734.0195428631</v>
      </c>
      <c r="AC21" s="35">
        <v>2871729.6508450862</v>
      </c>
      <c r="AD21" s="35">
        <v>2854666.1399935856</v>
      </c>
    </row>
    <row r="22" spans="1:30" ht="14.45" x14ac:dyDescent="0.3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30" ht="14.45" x14ac:dyDescent="0.3">
      <c r="A23" t="s">
        <v>61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zoomScaleNormal="75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9.140625" defaultRowHeight="15" x14ac:dyDescent="0.25"/>
  <cols>
    <col min="1" max="1" width="25.140625" style="53" customWidth="1"/>
    <col min="2" max="4" width="12.85546875" style="53" bestFit="1" customWidth="1"/>
    <col min="5" max="5" width="11.140625" style="53" bestFit="1" customWidth="1"/>
    <col min="6" max="6" width="11.5703125" style="53" bestFit="1" customWidth="1"/>
    <col min="7" max="16384" width="9.140625" style="53"/>
  </cols>
  <sheetData>
    <row r="1" spans="1:14" ht="26.25" x14ac:dyDescent="0.4">
      <c r="A1" s="1" t="s">
        <v>90</v>
      </c>
      <c r="B1" s="59"/>
      <c r="C1" s="59"/>
      <c r="D1" s="59"/>
      <c r="E1" s="59"/>
      <c r="F1" s="59"/>
      <c r="G1" s="8"/>
    </row>
    <row r="2" spans="1:14" x14ac:dyDescent="0.25">
      <c r="A2" s="59"/>
      <c r="B2" s="59"/>
      <c r="C2" s="59"/>
      <c r="D2" s="59"/>
      <c r="E2" s="59"/>
      <c r="F2" s="59"/>
      <c r="G2" s="8"/>
    </row>
    <row r="3" spans="1:14" x14ac:dyDescent="0.25">
      <c r="A3" s="67"/>
      <c r="B3" s="8"/>
      <c r="C3" s="8"/>
      <c r="D3" s="8"/>
      <c r="E3" s="8"/>
      <c r="F3" s="8"/>
      <c r="G3" s="8"/>
    </row>
    <row r="4" spans="1:14" s="46" customFormat="1" x14ac:dyDescent="0.25">
      <c r="A4" s="66"/>
      <c r="B4" s="26" t="s">
        <v>89</v>
      </c>
      <c r="C4" s="26" t="s">
        <v>88</v>
      </c>
      <c r="D4" s="26" t="s">
        <v>87</v>
      </c>
      <c r="E4" s="64" t="s">
        <v>86</v>
      </c>
      <c r="F4" s="64" t="s">
        <v>85</v>
      </c>
      <c r="G4" s="26"/>
    </row>
    <row r="5" spans="1:14" ht="30" x14ac:dyDescent="0.25">
      <c r="A5" s="63" t="s">
        <v>223</v>
      </c>
      <c r="B5" s="65">
        <v>102.24614928571428</v>
      </c>
      <c r="C5" s="65">
        <v>117.52430952380951</v>
      </c>
      <c r="D5" s="65">
        <v>115.17382333333333</v>
      </c>
      <c r="E5" s="65">
        <v>121.0500388095238</v>
      </c>
      <c r="F5" s="65">
        <v>123.40052499999999</v>
      </c>
      <c r="G5" s="8"/>
      <c r="J5" s="65"/>
      <c r="K5" s="65"/>
      <c r="L5" s="65"/>
      <c r="M5" s="65"/>
      <c r="N5" s="65"/>
    </row>
    <row r="6" spans="1:14" x14ac:dyDescent="0.25">
      <c r="A6" s="63" t="s">
        <v>79</v>
      </c>
      <c r="B6" s="65">
        <v>84.740861886792445</v>
      </c>
      <c r="C6" s="65">
        <v>82.429747471698107</v>
      </c>
      <c r="D6" s="65">
        <v>80.11863305660377</v>
      </c>
      <c r="E6" s="65">
        <v>83.970490415094332</v>
      </c>
      <c r="F6" s="65">
        <v>81.659375999999995</v>
      </c>
      <c r="G6" s="8"/>
      <c r="J6" s="65"/>
      <c r="K6" s="65"/>
      <c r="L6" s="65"/>
      <c r="M6" s="65"/>
      <c r="N6" s="65"/>
    </row>
    <row r="7" spans="1:14" ht="30" x14ac:dyDescent="0.25">
      <c r="A7" s="63" t="s">
        <v>224</v>
      </c>
      <c r="B7" s="65">
        <v>66.595611699999992</v>
      </c>
      <c r="C7" s="65">
        <v>74.078264700000005</v>
      </c>
      <c r="D7" s="65">
        <v>74.826530000000005</v>
      </c>
      <c r="E7" s="65">
        <v>75.574795299999991</v>
      </c>
      <c r="F7" s="65">
        <v>74.826530000000005</v>
      </c>
      <c r="G7" s="8"/>
      <c r="J7" s="65"/>
      <c r="K7" s="65"/>
      <c r="L7" s="65"/>
      <c r="M7" s="65"/>
      <c r="N7" s="65"/>
    </row>
    <row r="8" spans="1:14" ht="30" x14ac:dyDescent="0.25">
      <c r="A8" s="63" t="s">
        <v>159</v>
      </c>
      <c r="B8" s="65">
        <v>63.215582264150946</v>
      </c>
      <c r="C8" s="65">
        <v>72.34672192452831</v>
      </c>
      <c r="D8" s="65">
        <v>68.834745132075469</v>
      </c>
      <c r="E8" s="65">
        <v>70.239535849056594</v>
      </c>
      <c r="F8" s="65">
        <v>74.453907999999998</v>
      </c>
      <c r="G8" s="8"/>
      <c r="J8" s="65"/>
      <c r="K8" s="65"/>
      <c r="L8" s="65"/>
      <c r="M8" s="65"/>
      <c r="N8" s="65"/>
    </row>
    <row r="9" spans="1:14" ht="30" x14ac:dyDescent="0.25">
      <c r="A9" s="63" t="s">
        <v>225</v>
      </c>
      <c r="B9" s="65">
        <v>36.833899300000006</v>
      </c>
      <c r="C9" s="65">
        <v>40.79453363333333</v>
      </c>
      <c r="D9" s="65">
        <v>39.21027990000001</v>
      </c>
      <c r="E9" s="65">
        <v>43.566977666666673</v>
      </c>
      <c r="F9" s="65">
        <v>35.645709000000004</v>
      </c>
      <c r="G9" s="8"/>
      <c r="J9" s="65"/>
      <c r="K9" s="65"/>
      <c r="L9" s="65"/>
      <c r="M9" s="65"/>
      <c r="N9" s="65"/>
    </row>
    <row r="10" spans="1:14" ht="30" x14ac:dyDescent="0.25">
      <c r="A10" s="63" t="s">
        <v>226</v>
      </c>
      <c r="B10" s="65">
        <v>27.945948438775506</v>
      </c>
      <c r="C10" s="65">
        <v>27.945948438775506</v>
      </c>
      <c r="D10" s="65">
        <v>26.318029112244893</v>
      </c>
      <c r="E10" s="65">
        <v>26.589348999999999</v>
      </c>
      <c r="F10" s="65">
        <v>26.589348999999999</v>
      </c>
      <c r="G10" s="8"/>
      <c r="J10" s="65"/>
      <c r="K10" s="65"/>
      <c r="L10" s="65"/>
      <c r="M10" s="65"/>
      <c r="N10" s="65"/>
    </row>
    <row r="11" spans="1:14" ht="30" x14ac:dyDescent="0.25">
      <c r="A11" s="63" t="s">
        <v>164</v>
      </c>
      <c r="B11" s="65">
        <v>29.920036266666667</v>
      </c>
      <c r="C11" s="65">
        <v>29.626702577777777</v>
      </c>
      <c r="D11" s="65">
        <v>29.040035200000002</v>
      </c>
      <c r="E11" s="65">
        <v>26.986699377777775</v>
      </c>
      <c r="F11" s="65">
        <v>26.400031999999999</v>
      </c>
      <c r="G11" s="8"/>
      <c r="J11" s="65"/>
      <c r="K11" s="65"/>
      <c r="L11" s="65"/>
      <c r="M11" s="65"/>
      <c r="N11" s="65"/>
    </row>
    <row r="12" spans="1:14" ht="30" x14ac:dyDescent="0.25">
      <c r="A12" s="63" t="s">
        <v>227</v>
      </c>
      <c r="B12" s="65">
        <v>16.69447362</v>
      </c>
      <c r="C12" s="65">
        <v>16.69447362</v>
      </c>
      <c r="D12" s="65">
        <v>15.54877445</v>
      </c>
      <c r="E12" s="65">
        <v>16.203459689999999</v>
      </c>
      <c r="F12" s="65">
        <v>16.367131000000001</v>
      </c>
      <c r="G12" s="8"/>
      <c r="J12" s="65"/>
      <c r="K12" s="65"/>
      <c r="L12" s="65"/>
      <c r="M12" s="65"/>
      <c r="N12" s="65"/>
    </row>
    <row r="13" spans="1:14" ht="30" x14ac:dyDescent="0.25">
      <c r="A13" s="63" t="s">
        <v>228</v>
      </c>
      <c r="B13" s="65">
        <v>15.743525550561797</v>
      </c>
      <c r="C13" s="65">
        <v>16.435548651685391</v>
      </c>
      <c r="D13" s="65">
        <v>15.743525550561797</v>
      </c>
      <c r="E13" s="65">
        <v>15.570519775280898</v>
      </c>
      <c r="F13" s="65">
        <v>15.397513999999999</v>
      </c>
      <c r="G13" s="8"/>
      <c r="J13" s="65"/>
      <c r="K13" s="65"/>
      <c r="L13" s="65"/>
      <c r="M13" s="65"/>
      <c r="N13" s="65"/>
    </row>
    <row r="14" spans="1:14" ht="30" x14ac:dyDescent="0.25">
      <c r="A14" s="63" t="s">
        <v>229</v>
      </c>
      <c r="B14" s="65">
        <v>16.464381195652173</v>
      </c>
      <c r="C14" s="65">
        <v>15.993970304347826</v>
      </c>
      <c r="D14" s="65">
        <v>15.053148521739129</v>
      </c>
      <c r="E14" s="65">
        <v>14.896344891304347</v>
      </c>
      <c r="F14" s="65">
        <v>14.425934</v>
      </c>
      <c r="G14" s="8"/>
      <c r="J14" s="65"/>
      <c r="K14" s="65"/>
      <c r="L14" s="65"/>
      <c r="M14" s="65"/>
      <c r="N14" s="65"/>
    </row>
    <row r="15" spans="1:14" ht="30" x14ac:dyDescent="0.25">
      <c r="A15" s="63" t="s">
        <v>230</v>
      </c>
      <c r="B15" s="65">
        <v>17.897113165048545</v>
      </c>
      <c r="C15" s="65">
        <v>14.071776</v>
      </c>
      <c r="D15" s="65">
        <v>12.842203339805826</v>
      </c>
      <c r="E15" s="65">
        <v>13.79853763106796</v>
      </c>
      <c r="F15" s="65">
        <v>14.071776</v>
      </c>
      <c r="G15" s="8"/>
      <c r="J15" s="65"/>
      <c r="K15" s="65"/>
      <c r="L15" s="65"/>
      <c r="M15" s="65"/>
      <c r="N15" s="65"/>
    </row>
    <row r="16" spans="1:14" x14ac:dyDescent="0.25">
      <c r="A16" s="63" t="s">
        <v>69</v>
      </c>
      <c r="B16" s="65">
        <v>11.804401313131313</v>
      </c>
      <c r="C16" s="65">
        <v>12.181137525252526</v>
      </c>
      <c r="D16" s="65">
        <v>12.683452474747474</v>
      </c>
      <c r="E16" s="65">
        <v>12.683452474747474</v>
      </c>
      <c r="F16" s="65">
        <v>12.432295</v>
      </c>
      <c r="G16" s="8"/>
      <c r="J16" s="65"/>
      <c r="K16" s="65"/>
      <c r="L16" s="65"/>
      <c r="M16" s="65"/>
      <c r="N16" s="65"/>
    </row>
    <row r="17" spans="1:14" ht="30" x14ac:dyDescent="0.25">
      <c r="A17" s="63" t="s">
        <v>231</v>
      </c>
      <c r="B17" s="65">
        <v>5.2501713535353529</v>
      </c>
      <c r="C17" s="65">
        <v>6.2173081818181819</v>
      </c>
      <c r="D17" s="65">
        <v>7.2535262121212121</v>
      </c>
      <c r="E17" s="65">
        <v>6.9772014040404029</v>
      </c>
      <c r="F17" s="65">
        <v>6.8390389999999996</v>
      </c>
      <c r="G17" s="8"/>
      <c r="J17" s="65"/>
      <c r="K17" s="65"/>
      <c r="L17" s="65"/>
      <c r="M17" s="65"/>
      <c r="N17" s="65"/>
    </row>
    <row r="18" spans="1:14" x14ac:dyDescent="0.25">
      <c r="A18" s="59" t="s">
        <v>67</v>
      </c>
      <c r="B18" s="65">
        <v>3.8151175714285714</v>
      </c>
      <c r="C18" s="65">
        <v>4.2209811428571431</v>
      </c>
      <c r="D18" s="65">
        <v>4.018049357142857</v>
      </c>
      <c r="E18" s="65">
        <v>3.8557039285714287</v>
      </c>
      <c r="F18" s="65">
        <v>3.9774630000000002</v>
      </c>
      <c r="G18" s="8"/>
      <c r="J18" s="65"/>
      <c r="K18" s="65"/>
      <c r="L18" s="65"/>
      <c r="M18" s="65"/>
      <c r="N18" s="65"/>
    </row>
    <row r="19" spans="1:14" x14ac:dyDescent="0.25">
      <c r="A19" s="59" t="s">
        <v>66</v>
      </c>
      <c r="B19" s="65">
        <v>499.16727291145759</v>
      </c>
      <c r="C19" s="65">
        <v>530.56142369588372</v>
      </c>
      <c r="D19" s="65">
        <v>516.6647556403758</v>
      </c>
      <c r="E19" s="65">
        <v>531.96310621313171</v>
      </c>
      <c r="F19" s="65">
        <v>526.48658099999989</v>
      </c>
      <c r="G19" s="8"/>
      <c r="J19" s="65"/>
      <c r="K19" s="65"/>
      <c r="L19" s="65"/>
      <c r="M19" s="65"/>
      <c r="N19" s="65"/>
    </row>
    <row r="20" spans="1:14" x14ac:dyDescent="0.25">
      <c r="A20" s="59" t="s">
        <v>84</v>
      </c>
      <c r="B20" s="59"/>
      <c r="C20" s="59"/>
      <c r="D20" s="59"/>
      <c r="E20" s="59"/>
      <c r="F20" s="59"/>
    </row>
    <row r="26" spans="1:14" x14ac:dyDescent="0.25">
      <c r="A26" s="46" t="s">
        <v>83</v>
      </c>
      <c r="B26" s="26" t="s">
        <v>82</v>
      </c>
      <c r="C26" s="64" t="s">
        <v>81</v>
      </c>
      <c r="D26" s="64"/>
    </row>
    <row r="27" spans="1:14" x14ac:dyDescent="0.25">
      <c r="A27" s="63" t="s">
        <v>80</v>
      </c>
      <c r="B27" s="24">
        <f t="shared" ref="B27:B41" si="0">(F5-D5)/D5</f>
        <v>7.1428571428571341E-2</v>
      </c>
      <c r="C27" s="24">
        <f t="shared" ref="C27:C41" si="1">(F5-E5)/E5</f>
        <v>1.9417475728155335E-2</v>
      </c>
    </row>
    <row r="28" spans="1:14" x14ac:dyDescent="0.25">
      <c r="A28" s="63" t="s">
        <v>79</v>
      </c>
      <c r="B28" s="24">
        <f t="shared" si="0"/>
        <v>1.9230769230769214E-2</v>
      </c>
      <c r="C28" s="24">
        <f t="shared" si="1"/>
        <v>-2.7522935779816491E-2</v>
      </c>
    </row>
    <row r="29" spans="1:14" x14ac:dyDescent="0.25">
      <c r="A29" s="63" t="s">
        <v>78</v>
      </c>
      <c r="B29" s="24">
        <f t="shared" si="0"/>
        <v>0</v>
      </c>
      <c r="C29" s="24">
        <f t="shared" si="1"/>
        <v>-9.9009900990097138E-3</v>
      </c>
    </row>
    <row r="30" spans="1:14" x14ac:dyDescent="0.25">
      <c r="A30" s="63" t="s">
        <v>77</v>
      </c>
      <c r="B30" s="24">
        <f t="shared" si="0"/>
        <v>8.1632653061224511E-2</v>
      </c>
      <c r="C30" s="24">
        <f t="shared" si="1"/>
        <v>6.0000000000000123E-2</v>
      </c>
    </row>
    <row r="31" spans="1:14" ht="30" x14ac:dyDescent="0.25">
      <c r="A31" s="62" t="s">
        <v>76</v>
      </c>
      <c r="B31" s="60">
        <f t="shared" si="0"/>
        <v>-9.0909090909091064E-2</v>
      </c>
      <c r="C31" s="60">
        <f t="shared" si="1"/>
        <v>-0.18181818181818185</v>
      </c>
    </row>
    <row r="32" spans="1:14" x14ac:dyDescent="0.25">
      <c r="A32" s="63" t="s">
        <v>75</v>
      </c>
      <c r="B32" s="15">
        <f t="shared" si="0"/>
        <v>1.0309278350515582E-2</v>
      </c>
      <c r="C32" s="15">
        <f t="shared" si="1"/>
        <v>0</v>
      </c>
    </row>
    <row r="33" spans="1:3" x14ac:dyDescent="0.25">
      <c r="A33" s="62" t="s">
        <v>74</v>
      </c>
      <c r="B33" s="60">
        <f t="shared" si="0"/>
        <v>-9.0909090909090981E-2</v>
      </c>
      <c r="C33" s="15">
        <f t="shared" si="1"/>
        <v>-2.1739130434782528E-2</v>
      </c>
    </row>
    <row r="34" spans="1:3" ht="30" x14ac:dyDescent="0.25">
      <c r="A34" s="63" t="s">
        <v>73</v>
      </c>
      <c r="B34" s="24">
        <f t="shared" si="0"/>
        <v>5.2631578947368467E-2</v>
      </c>
      <c r="C34" s="15">
        <f t="shared" si="1"/>
        <v>1.0101010101010199E-2</v>
      </c>
    </row>
    <row r="35" spans="1:3" x14ac:dyDescent="0.25">
      <c r="A35" s="61" t="s">
        <v>72</v>
      </c>
      <c r="B35" s="60">
        <f t="shared" si="0"/>
        <v>-2.197802197802198E-2</v>
      </c>
      <c r="C35" s="15">
        <f t="shared" si="1"/>
        <v>-1.1111111111111112E-2</v>
      </c>
    </row>
    <row r="36" spans="1:3" ht="30" x14ac:dyDescent="0.25">
      <c r="A36" s="62" t="s">
        <v>71</v>
      </c>
      <c r="B36" s="60">
        <f t="shared" si="0"/>
        <v>-4.166666666666656E-2</v>
      </c>
      <c r="C36" s="15">
        <f t="shared" si="1"/>
        <v>-3.1578947368420998E-2</v>
      </c>
    </row>
    <row r="37" spans="1:3" ht="30" x14ac:dyDescent="0.25">
      <c r="A37" s="63" t="s">
        <v>70</v>
      </c>
      <c r="B37" s="24">
        <f t="shared" si="0"/>
        <v>9.5744680851063774E-2</v>
      </c>
      <c r="C37" s="15">
        <f t="shared" si="1"/>
        <v>1.9801980198019865E-2</v>
      </c>
    </row>
    <row r="38" spans="1:3" x14ac:dyDescent="0.25">
      <c r="A38" s="62" t="s">
        <v>69</v>
      </c>
      <c r="B38" s="60">
        <f t="shared" si="0"/>
        <v>-1.9801980198019768E-2</v>
      </c>
      <c r="C38" s="15">
        <f t="shared" si="1"/>
        <v>-1.9801980198019768E-2</v>
      </c>
    </row>
    <row r="39" spans="1:3" x14ac:dyDescent="0.25">
      <c r="A39" s="62" t="s">
        <v>68</v>
      </c>
      <c r="B39" s="60">
        <f t="shared" si="0"/>
        <v>-5.7142857142857183E-2</v>
      </c>
      <c r="C39" s="15">
        <f t="shared" si="1"/>
        <v>-1.9801980198019691E-2</v>
      </c>
    </row>
    <row r="40" spans="1:3" x14ac:dyDescent="0.25">
      <c r="A40" s="61" t="s">
        <v>67</v>
      </c>
      <c r="B40" s="60">
        <f t="shared" si="0"/>
        <v>-1.0101010101010029E-2</v>
      </c>
      <c r="C40" s="15">
        <f t="shared" si="1"/>
        <v>3.1578947368421061E-2</v>
      </c>
    </row>
    <row r="41" spans="1:3" x14ac:dyDescent="0.25">
      <c r="A41" s="59" t="s">
        <v>66</v>
      </c>
      <c r="B41" s="15">
        <f t="shared" si="0"/>
        <v>1.9010054880655651E-2</v>
      </c>
      <c r="C41" s="15">
        <f t="shared" si="1"/>
        <v>-1.029493427113279E-2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70" zoomScaleNormal="70" workbookViewId="0">
      <pane xSplit="1" ySplit="3" topLeftCell="B4" activePane="bottomRight" state="frozen"/>
      <selection activeCell="E33" sqref="E33"/>
      <selection pane="topRight" activeCell="E33" sqref="E33"/>
      <selection pane="bottomLeft" activeCell="E33" sqref="E33"/>
      <selection pane="bottomRight" activeCell="F26" sqref="F26"/>
    </sheetView>
  </sheetViews>
  <sheetFormatPr defaultColWidth="9.140625" defaultRowHeight="15" x14ac:dyDescent="0.25"/>
  <cols>
    <col min="1" max="1" width="33.140625" style="53" customWidth="1"/>
    <col min="2" max="2" width="12" style="53" bestFit="1" customWidth="1"/>
    <col min="3" max="3" width="10.7109375" style="53" customWidth="1"/>
    <col min="4" max="8" width="10.7109375" style="53" bestFit="1" customWidth="1"/>
    <col min="9" max="10" width="10.28515625" style="53" bestFit="1" customWidth="1"/>
    <col min="11" max="11" width="10.28515625" style="5" customWidth="1"/>
    <col min="12" max="12" width="10" style="53" bestFit="1" customWidth="1"/>
    <col min="13" max="13" width="9.140625" style="53"/>
    <col min="14" max="14" width="9.140625" style="68" customWidth="1"/>
    <col min="15" max="16384" width="9.140625" style="53"/>
  </cols>
  <sheetData>
    <row r="1" spans="1:22" s="5" customFormat="1" ht="26.25" x14ac:dyDescent="0.4">
      <c r="A1" s="2" t="s">
        <v>99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N1" s="68"/>
    </row>
    <row r="2" spans="1:2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70"/>
      <c r="L2" s="8"/>
    </row>
    <row r="3" spans="1:22" x14ac:dyDescent="0.25">
      <c r="A3" s="8"/>
      <c r="B3" s="64">
        <v>2008</v>
      </c>
      <c r="C3" s="64">
        <v>2009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  <c r="K3" s="75">
        <v>2017</v>
      </c>
      <c r="L3" s="64" t="s">
        <v>98</v>
      </c>
      <c r="M3" s="64">
        <v>2018</v>
      </c>
      <c r="O3" s="18"/>
      <c r="P3" s="18"/>
      <c r="Q3" s="18"/>
      <c r="R3" s="18"/>
      <c r="S3" s="18"/>
      <c r="T3" s="18"/>
      <c r="U3" s="18"/>
      <c r="V3" s="18"/>
    </row>
    <row r="4" spans="1:22" x14ac:dyDescent="0.25">
      <c r="A4" s="8" t="s">
        <v>3</v>
      </c>
      <c r="B4" s="8">
        <f t="shared" ref="B4:J4" si="0">ROUND(B10/10,0)*10</f>
        <v>840</v>
      </c>
      <c r="C4" s="8">
        <f t="shared" si="0"/>
        <v>780</v>
      </c>
      <c r="D4" s="8">
        <f t="shared" si="0"/>
        <v>680</v>
      </c>
      <c r="E4" s="8">
        <f t="shared" si="0"/>
        <v>630</v>
      </c>
      <c r="F4" s="8">
        <f t="shared" si="0"/>
        <v>690</v>
      </c>
      <c r="G4" s="8">
        <f t="shared" si="0"/>
        <v>760</v>
      </c>
      <c r="H4" s="8">
        <f t="shared" si="0"/>
        <v>710</v>
      </c>
      <c r="I4" s="8">
        <f t="shared" si="0"/>
        <v>890</v>
      </c>
      <c r="J4" s="8">
        <f t="shared" si="0"/>
        <v>870</v>
      </c>
      <c r="K4" s="70">
        <v>880</v>
      </c>
      <c r="L4" s="8">
        <f t="shared" ref="L4:M7" si="1">ROUND(L10/10,0)*10</f>
        <v>850</v>
      </c>
      <c r="M4" s="8">
        <f t="shared" si="1"/>
        <v>850</v>
      </c>
      <c r="O4" s="8"/>
      <c r="P4" s="8"/>
      <c r="Q4" s="8"/>
      <c r="R4" s="8"/>
      <c r="S4" s="8"/>
      <c r="T4" s="8"/>
      <c r="U4" s="8"/>
    </row>
    <row r="5" spans="1:22" x14ac:dyDescent="0.25">
      <c r="A5" s="8" t="s">
        <v>10</v>
      </c>
      <c r="B5" s="8">
        <f t="shared" ref="B5:J5" si="2">ROUND(B11/10,0)*10</f>
        <v>2110</v>
      </c>
      <c r="C5" s="8">
        <f t="shared" si="2"/>
        <v>2030</v>
      </c>
      <c r="D5" s="8">
        <f t="shared" si="2"/>
        <v>1850</v>
      </c>
      <c r="E5" s="8">
        <f t="shared" si="2"/>
        <v>1910</v>
      </c>
      <c r="F5" s="8">
        <f t="shared" si="2"/>
        <v>1840</v>
      </c>
      <c r="G5" s="8">
        <f t="shared" si="2"/>
        <v>1860</v>
      </c>
      <c r="H5" s="8">
        <f t="shared" si="2"/>
        <v>1800</v>
      </c>
      <c r="I5" s="8">
        <f t="shared" si="2"/>
        <v>1780</v>
      </c>
      <c r="J5" s="8">
        <f t="shared" si="2"/>
        <v>1640</v>
      </c>
      <c r="K5" s="70">
        <v>1790</v>
      </c>
      <c r="L5" s="8">
        <f t="shared" si="1"/>
        <v>1790</v>
      </c>
      <c r="M5" s="8">
        <f t="shared" si="1"/>
        <v>1850</v>
      </c>
      <c r="O5" s="8"/>
      <c r="P5" s="8"/>
      <c r="Q5" s="8"/>
      <c r="R5" s="8"/>
      <c r="S5" s="8"/>
      <c r="T5" s="8"/>
      <c r="U5" s="8"/>
    </row>
    <row r="6" spans="1:22" x14ac:dyDescent="0.25">
      <c r="A6" s="8" t="s">
        <v>96</v>
      </c>
      <c r="B6" s="8">
        <f t="shared" ref="B6:J6" si="3">ROUND(B12/10,0)*10</f>
        <v>100</v>
      </c>
      <c r="C6" s="8">
        <f t="shared" si="3"/>
        <v>110</v>
      </c>
      <c r="D6" s="8">
        <f t="shared" si="3"/>
        <v>80</v>
      </c>
      <c r="E6" s="8">
        <f t="shared" si="3"/>
        <v>100</v>
      </c>
      <c r="F6" s="8">
        <f t="shared" si="3"/>
        <v>90</v>
      </c>
      <c r="G6" s="8">
        <f t="shared" si="3"/>
        <v>120</v>
      </c>
      <c r="H6" s="8">
        <f t="shared" si="3"/>
        <v>130</v>
      </c>
      <c r="I6" s="8">
        <f t="shared" si="3"/>
        <v>140</v>
      </c>
      <c r="J6" s="8">
        <f t="shared" si="3"/>
        <v>110</v>
      </c>
      <c r="K6" s="70">
        <v>150</v>
      </c>
      <c r="L6" s="8">
        <f t="shared" si="1"/>
        <v>150</v>
      </c>
      <c r="M6" s="8">
        <f t="shared" si="1"/>
        <v>140</v>
      </c>
      <c r="O6" s="8"/>
      <c r="P6" s="8"/>
      <c r="Q6" s="8"/>
      <c r="R6" s="8"/>
      <c r="S6" s="8"/>
      <c r="T6" s="8"/>
      <c r="U6" s="8"/>
    </row>
    <row r="7" spans="1:22" x14ac:dyDescent="0.25">
      <c r="A7" s="8" t="s">
        <v>11</v>
      </c>
      <c r="B7" s="8">
        <f t="shared" ref="B7:J7" si="4">ROUND(B13/10,0)*10</f>
        <v>1180</v>
      </c>
      <c r="C7" s="8">
        <f t="shared" si="4"/>
        <v>1220</v>
      </c>
      <c r="D7" s="8">
        <f t="shared" si="4"/>
        <v>1100</v>
      </c>
      <c r="E7" s="8">
        <f t="shared" si="4"/>
        <v>1090</v>
      </c>
      <c r="F7" s="8">
        <f t="shared" si="4"/>
        <v>1040</v>
      </c>
      <c r="G7" s="8">
        <f t="shared" si="4"/>
        <v>1080</v>
      </c>
      <c r="H7" s="8">
        <f t="shared" si="4"/>
        <v>1200</v>
      </c>
      <c r="I7" s="8">
        <f t="shared" si="4"/>
        <v>1320</v>
      </c>
      <c r="J7" s="8">
        <f t="shared" si="4"/>
        <v>1360</v>
      </c>
      <c r="K7" s="70">
        <v>1510</v>
      </c>
      <c r="L7" s="8">
        <f t="shared" si="1"/>
        <v>1390</v>
      </c>
      <c r="M7" s="8">
        <f t="shared" si="1"/>
        <v>1430</v>
      </c>
      <c r="O7" s="8"/>
      <c r="P7" s="8"/>
      <c r="Q7" s="8"/>
      <c r="R7" s="8"/>
      <c r="S7" s="8"/>
      <c r="T7" s="8"/>
      <c r="U7" s="8"/>
    </row>
    <row r="8" spans="1:22" x14ac:dyDescent="0.25">
      <c r="A8" s="74" t="s">
        <v>97</v>
      </c>
      <c r="B8" s="8">
        <f t="shared" ref="B8:J8" si="5">B14/1000</f>
        <v>10.205421618896461</v>
      </c>
      <c r="C8" s="8">
        <f t="shared" si="5"/>
        <v>10.47265393896336</v>
      </c>
      <c r="D8" s="8">
        <f t="shared" si="5"/>
        <v>10.084792919698907</v>
      </c>
      <c r="E8" s="8">
        <f t="shared" si="5"/>
        <v>10.177316961522147</v>
      </c>
      <c r="F8" s="8">
        <f t="shared" si="5"/>
        <v>10.61601019717593</v>
      </c>
      <c r="G8" s="8">
        <f t="shared" si="5"/>
        <v>10.730523662317195</v>
      </c>
      <c r="H8" s="8">
        <f t="shared" si="5"/>
        <v>11.213037213440559</v>
      </c>
      <c r="I8" s="8">
        <f t="shared" si="5"/>
        <v>11.324768457460566</v>
      </c>
      <c r="J8" s="8">
        <f t="shared" si="5"/>
        <v>11.687868052061839</v>
      </c>
      <c r="K8" s="70">
        <v>11.896543919969721</v>
      </c>
      <c r="L8" s="8">
        <f>L14/1000</f>
        <v>11.991272631454128</v>
      </c>
      <c r="M8" s="8">
        <f>M14/1000</f>
        <v>12.108233094169407</v>
      </c>
      <c r="O8" s="8"/>
      <c r="P8" s="8"/>
      <c r="Q8" s="8"/>
      <c r="R8" s="8"/>
      <c r="S8" s="8"/>
      <c r="T8" s="8"/>
      <c r="U8" s="8"/>
    </row>
    <row r="9" spans="1:22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70"/>
      <c r="L9" s="15"/>
      <c r="O9" s="8"/>
      <c r="P9" s="8"/>
      <c r="Q9" s="8"/>
      <c r="R9" s="8"/>
      <c r="S9" s="8"/>
      <c r="T9" s="8"/>
      <c r="U9" s="8"/>
    </row>
    <row r="10" spans="1:22" x14ac:dyDescent="0.25">
      <c r="A10" s="8" t="s">
        <v>3</v>
      </c>
      <c r="B10" s="8">
        <v>838.05878871336745</v>
      </c>
      <c r="C10" s="8">
        <v>777.99476959435287</v>
      </c>
      <c r="D10" s="8">
        <v>683.11531114478009</v>
      </c>
      <c r="E10" s="8">
        <v>627.31448352835412</v>
      </c>
      <c r="F10" s="8">
        <v>693.80710129236149</v>
      </c>
      <c r="G10" s="8">
        <v>763.91499694195818</v>
      </c>
      <c r="H10" s="8">
        <v>708.69209108153063</v>
      </c>
      <c r="I10" s="8">
        <v>891.4848689317372</v>
      </c>
      <c r="J10" s="8">
        <v>869.26377328116371</v>
      </c>
      <c r="K10" s="70">
        <v>875.05551586645254</v>
      </c>
      <c r="L10" s="8">
        <v>849.49510449023512</v>
      </c>
      <c r="M10" s="8">
        <v>846.6101194308967</v>
      </c>
      <c r="O10" s="8"/>
      <c r="P10" s="8"/>
      <c r="Q10" s="8"/>
      <c r="R10" s="8"/>
      <c r="S10" s="8"/>
      <c r="T10" s="8"/>
      <c r="U10" s="8"/>
    </row>
    <row r="11" spans="1:22" x14ac:dyDescent="0.25">
      <c r="A11" s="8" t="s">
        <v>10</v>
      </c>
      <c r="B11" s="8">
        <v>2111.2997571693186</v>
      </c>
      <c r="C11" s="8">
        <v>2031.461682834856</v>
      </c>
      <c r="D11" s="8">
        <v>1846.3144271279368</v>
      </c>
      <c r="E11" s="8">
        <v>1905.7981599096424</v>
      </c>
      <c r="F11" s="8">
        <v>1837.6347337142749</v>
      </c>
      <c r="G11" s="8">
        <v>1856.195368679922</v>
      </c>
      <c r="H11" s="8">
        <v>1804.1720621900051</v>
      </c>
      <c r="I11" s="8">
        <v>1778.5954019479886</v>
      </c>
      <c r="J11" s="8">
        <v>1644.6823720360915</v>
      </c>
      <c r="K11" s="70">
        <v>1789.777150156895</v>
      </c>
      <c r="L11" s="8">
        <v>1790.6225706028654</v>
      </c>
      <c r="M11" s="8">
        <v>1849.0172085352781</v>
      </c>
      <c r="O11" s="8"/>
      <c r="P11" s="8"/>
      <c r="Q11" s="8"/>
      <c r="R11" s="8"/>
      <c r="S11" s="8"/>
      <c r="T11" s="8"/>
      <c r="U11" s="8"/>
    </row>
    <row r="12" spans="1:22" x14ac:dyDescent="0.25">
      <c r="A12" s="8" t="s">
        <v>96</v>
      </c>
      <c r="B12" s="8">
        <v>102.4347424244844</v>
      </c>
      <c r="C12" s="8">
        <v>112.41541138784298</v>
      </c>
      <c r="D12" s="8">
        <v>78.183713422028845</v>
      </c>
      <c r="E12" s="8">
        <v>99.681411815502685</v>
      </c>
      <c r="F12" s="8">
        <v>94.50332257136634</v>
      </c>
      <c r="G12" s="8">
        <v>124.21252417726056</v>
      </c>
      <c r="H12" s="8">
        <v>129.59238207301078</v>
      </c>
      <c r="I12" s="8">
        <v>143.01621537935253</v>
      </c>
      <c r="J12" s="8">
        <v>110.44288588105999</v>
      </c>
      <c r="K12" s="70">
        <v>145.37948877569258</v>
      </c>
      <c r="L12" s="8">
        <v>149.39793692314194</v>
      </c>
      <c r="M12" s="8">
        <v>143.14684910914406</v>
      </c>
      <c r="O12" s="8"/>
      <c r="P12" s="8"/>
      <c r="Q12" s="8"/>
      <c r="R12" s="8"/>
      <c r="S12" s="8"/>
      <c r="T12" s="8"/>
      <c r="U12" s="8"/>
    </row>
    <row r="13" spans="1:22" x14ac:dyDescent="0.25">
      <c r="A13" s="8" t="s">
        <v>11</v>
      </c>
      <c r="B13" s="8">
        <v>1180.5254486936433</v>
      </c>
      <c r="C13" s="8">
        <v>1220.9761043562839</v>
      </c>
      <c r="D13" s="8">
        <v>1104.8465082747498</v>
      </c>
      <c r="E13" s="8">
        <v>1093.4821376113205</v>
      </c>
      <c r="F13" s="8">
        <v>1042.1203413073256</v>
      </c>
      <c r="G13" s="8">
        <v>1083.5284554514224</v>
      </c>
      <c r="H13" s="8">
        <v>1199.2975852300999</v>
      </c>
      <c r="I13" s="8">
        <v>1321.5547715688663</v>
      </c>
      <c r="J13" s="8">
        <v>1362.2562642919042</v>
      </c>
      <c r="K13" s="70">
        <v>1505.4943758580728</v>
      </c>
      <c r="L13" s="8">
        <v>1390.2376244387624</v>
      </c>
      <c r="M13" s="8">
        <v>1430.5165523700402</v>
      </c>
      <c r="O13" s="8"/>
      <c r="P13" s="8"/>
      <c r="Q13" s="8"/>
      <c r="R13" s="8"/>
      <c r="S13" s="8"/>
      <c r="T13" s="8"/>
      <c r="U13" s="8"/>
    </row>
    <row r="14" spans="1:22" x14ac:dyDescent="0.25">
      <c r="A14" s="8" t="s">
        <v>17</v>
      </c>
      <c r="B14" s="8">
        <f t="shared" ref="B14:J14" si="6">SUM(B16:B22)</f>
        <v>10205.42161889646</v>
      </c>
      <c r="C14" s="8">
        <f t="shared" si="6"/>
        <v>10472.65393896336</v>
      </c>
      <c r="D14" s="8">
        <f t="shared" si="6"/>
        <v>10084.792919698908</v>
      </c>
      <c r="E14" s="8">
        <f t="shared" si="6"/>
        <v>10177.316961522147</v>
      </c>
      <c r="F14" s="8">
        <f t="shared" si="6"/>
        <v>10616.01019717593</v>
      </c>
      <c r="G14" s="8">
        <f t="shared" si="6"/>
        <v>10730.523662317195</v>
      </c>
      <c r="H14" s="8">
        <f t="shared" si="6"/>
        <v>11213.037213440559</v>
      </c>
      <c r="I14" s="8">
        <f t="shared" si="6"/>
        <v>11324.768457460566</v>
      </c>
      <c r="J14" s="8">
        <f t="shared" si="6"/>
        <v>11687.86805206184</v>
      </c>
      <c r="K14" s="70">
        <v>11896.543919969721</v>
      </c>
      <c r="L14" s="8">
        <f>SUM(L16:L22)</f>
        <v>11991.272631454129</v>
      </c>
      <c r="M14" s="8">
        <f>SUM(M16:M22)</f>
        <v>12108.233094169407</v>
      </c>
      <c r="O14" s="8"/>
      <c r="P14" s="8"/>
      <c r="Q14" s="8"/>
      <c r="R14" s="8"/>
      <c r="S14" s="8"/>
      <c r="T14" s="8"/>
      <c r="U14" s="8"/>
    </row>
    <row r="15" spans="1:2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70"/>
      <c r="L15" s="8"/>
      <c r="O15" s="8"/>
      <c r="P15" s="8"/>
      <c r="Q15" s="8"/>
      <c r="R15" s="8"/>
      <c r="S15" s="8"/>
      <c r="T15" s="8"/>
      <c r="U15" s="8"/>
    </row>
    <row r="16" spans="1:22" x14ac:dyDescent="0.25">
      <c r="A16" s="8" t="s">
        <v>13</v>
      </c>
      <c r="B16" s="8">
        <v>3318.5785529155437</v>
      </c>
      <c r="C16" s="8">
        <v>3206.766799116213</v>
      </c>
      <c r="D16" s="8">
        <v>3021.2700707166923</v>
      </c>
      <c r="E16" s="8">
        <v>3118.7316390179731</v>
      </c>
      <c r="F16" s="8">
        <v>3207.534417655892</v>
      </c>
      <c r="G16" s="8">
        <v>3032.3022254406769</v>
      </c>
      <c r="H16" s="8">
        <v>3186.3388093782964</v>
      </c>
      <c r="I16" s="8">
        <v>3045.8961003444892</v>
      </c>
      <c r="J16" s="8">
        <v>3157.8233553486139</v>
      </c>
      <c r="K16" s="70">
        <v>3207.1914139558448</v>
      </c>
      <c r="L16" s="8">
        <v>3240.3030148348353</v>
      </c>
      <c r="M16" s="8">
        <v>3275.8589471383489</v>
      </c>
      <c r="O16" s="8"/>
      <c r="P16" s="8"/>
      <c r="Q16" s="8"/>
      <c r="R16" s="8"/>
      <c r="S16" s="8"/>
      <c r="T16" s="8"/>
      <c r="U16" s="8"/>
    </row>
    <row r="17" spans="1:21" x14ac:dyDescent="0.25">
      <c r="A17" s="8" t="s">
        <v>95</v>
      </c>
      <c r="B17" s="8">
        <v>807.58366975787499</v>
      </c>
      <c r="C17" s="8">
        <v>819.15883455164396</v>
      </c>
      <c r="D17" s="8">
        <v>838.05123539501676</v>
      </c>
      <c r="E17" s="8">
        <v>775.51173232839221</v>
      </c>
      <c r="F17" s="8">
        <v>832.61105554579581</v>
      </c>
      <c r="G17" s="8">
        <v>871.83343996933525</v>
      </c>
      <c r="H17" s="8">
        <v>894.99976225101682</v>
      </c>
      <c r="I17" s="8">
        <v>898.54600045021573</v>
      </c>
      <c r="J17" s="8">
        <v>901.21277644614759</v>
      </c>
      <c r="K17" s="70">
        <v>964.6005841463442</v>
      </c>
      <c r="L17" s="8">
        <v>1001.2574918143904</v>
      </c>
      <c r="M17" s="8">
        <v>960.3958753425685</v>
      </c>
      <c r="O17" s="8"/>
      <c r="P17" s="8"/>
      <c r="Q17" s="8"/>
      <c r="R17" s="8"/>
      <c r="S17" s="8"/>
      <c r="T17" s="8"/>
      <c r="U17" s="8"/>
    </row>
    <row r="18" spans="1:21" x14ac:dyDescent="0.25">
      <c r="A18" s="8" t="s">
        <v>50</v>
      </c>
      <c r="B18" s="8">
        <v>1779.7907691646569</v>
      </c>
      <c r="C18" s="8">
        <v>1863.7394377689654</v>
      </c>
      <c r="D18" s="8">
        <v>1779.9305201843899</v>
      </c>
      <c r="E18" s="8">
        <v>1738.5449318051301</v>
      </c>
      <c r="F18" s="8">
        <v>1855.1837043843623</v>
      </c>
      <c r="G18" s="8">
        <v>1915.8828077543819</v>
      </c>
      <c r="H18" s="8">
        <v>2045.4576217618155</v>
      </c>
      <c r="I18" s="8">
        <v>2194.8972598510013</v>
      </c>
      <c r="J18" s="8">
        <v>2226.5919840720167</v>
      </c>
      <c r="K18" s="70">
        <v>2378.1353006929667</v>
      </c>
      <c r="L18" s="8">
        <v>2372.7448465273574</v>
      </c>
      <c r="M18" s="8">
        <v>2402.4133071064866</v>
      </c>
      <c r="O18" s="8"/>
      <c r="P18" s="8"/>
      <c r="Q18" s="8"/>
      <c r="R18" s="8"/>
      <c r="S18" s="8"/>
      <c r="T18" s="8"/>
      <c r="U18" s="8"/>
    </row>
    <row r="19" spans="1:21" x14ac:dyDescent="0.25">
      <c r="A19" s="8" t="s">
        <v>94</v>
      </c>
      <c r="B19" s="8">
        <v>2714.0665780580348</v>
      </c>
      <c r="C19" s="8">
        <v>2823.851744890741</v>
      </c>
      <c r="D19" s="8">
        <v>2843.4966732687276</v>
      </c>
      <c r="E19" s="8">
        <v>2989.7671176778681</v>
      </c>
      <c r="F19" s="8">
        <v>3094.0184560624439</v>
      </c>
      <c r="G19" s="8">
        <v>3295.7474227587986</v>
      </c>
      <c r="H19" s="8">
        <v>3428.0379558875147</v>
      </c>
      <c r="I19" s="8">
        <v>3449.9297023807535</v>
      </c>
      <c r="J19" s="8">
        <v>3670.5317097105558</v>
      </c>
      <c r="K19" s="70">
        <v>3569.2366285690546</v>
      </c>
      <c r="L19" s="8">
        <v>3690.7969528045778</v>
      </c>
      <c r="M19" s="8">
        <v>3785.3634252228612</v>
      </c>
      <c r="O19" s="8"/>
      <c r="P19" s="8"/>
      <c r="Q19" s="8"/>
      <c r="R19" s="8"/>
      <c r="S19" s="8"/>
      <c r="T19" s="8"/>
      <c r="U19" s="8"/>
    </row>
    <row r="20" spans="1:21" x14ac:dyDescent="0.25">
      <c r="A20" s="8" t="s">
        <v>93</v>
      </c>
      <c r="B20" s="8">
        <v>1232.6325208253047</v>
      </c>
      <c r="C20" s="8">
        <v>1392.6964777258511</v>
      </c>
      <c r="D20" s="8">
        <v>1270.8585436057028</v>
      </c>
      <c r="E20" s="8">
        <v>1213.6162603923162</v>
      </c>
      <c r="F20" s="8">
        <v>1257.184783547691</v>
      </c>
      <c r="G20" s="8">
        <v>1218.9893602860755</v>
      </c>
      <c r="H20" s="8">
        <v>1230.5519334333724</v>
      </c>
      <c r="I20" s="8">
        <v>1288.0790472831152</v>
      </c>
      <c r="J20" s="8">
        <v>1257.0343924987271</v>
      </c>
      <c r="K20" s="70">
        <v>1319.3520884411732</v>
      </c>
      <c r="L20" s="8">
        <v>1269.5302469722624</v>
      </c>
      <c r="M20" s="8">
        <v>1274.7207860188921</v>
      </c>
      <c r="O20" s="8"/>
      <c r="P20" s="8"/>
      <c r="Q20" s="8"/>
      <c r="R20" s="8"/>
      <c r="S20" s="8"/>
      <c r="T20" s="8"/>
      <c r="U20" s="8"/>
    </row>
    <row r="21" spans="1:21" x14ac:dyDescent="0.25">
      <c r="A21" s="8" t="s">
        <v>17</v>
      </c>
      <c r="B21" s="8" t="s">
        <v>63</v>
      </c>
      <c r="C21" s="8">
        <v>5.0370794299954298</v>
      </c>
      <c r="D21" s="8">
        <v>6.7792622935512696</v>
      </c>
      <c r="E21" s="8">
        <v>5.7991330313653666</v>
      </c>
      <c r="F21" s="8">
        <v>6.9048393109120676</v>
      </c>
      <c r="G21" s="8">
        <v>2.5916429785440398</v>
      </c>
      <c r="H21" s="8">
        <v>3.4520692965645097</v>
      </c>
      <c r="I21" s="8">
        <v>4.4751246493606907</v>
      </c>
      <c r="J21" s="8">
        <v>3.5709968519210649</v>
      </c>
      <c r="K21" s="70">
        <v>11.074858183644027</v>
      </c>
      <c r="L21" s="8">
        <v>5.7898908977642405</v>
      </c>
      <c r="M21" s="8">
        <v>12.475198660462842</v>
      </c>
      <c r="O21" s="8"/>
      <c r="P21" s="8"/>
      <c r="Q21" s="8"/>
      <c r="R21" s="8"/>
      <c r="S21" s="8"/>
      <c r="T21" s="8"/>
      <c r="U21" s="8"/>
    </row>
    <row r="22" spans="1:21" x14ac:dyDescent="0.25">
      <c r="A22" s="8" t="s">
        <v>9</v>
      </c>
      <c r="B22" s="8">
        <v>352.76952817504542</v>
      </c>
      <c r="C22" s="8">
        <v>361.40356547994935</v>
      </c>
      <c r="D22" s="8">
        <v>324.40661423482567</v>
      </c>
      <c r="E22" s="8">
        <v>335.34614726910235</v>
      </c>
      <c r="F22" s="8">
        <v>362.57294066883435</v>
      </c>
      <c r="G22" s="8">
        <v>393.17676312938261</v>
      </c>
      <c r="H22" s="8">
        <v>424.19906143197778</v>
      </c>
      <c r="I22" s="8">
        <v>442.94522250162936</v>
      </c>
      <c r="J22" s="8">
        <v>471.10283713386019</v>
      </c>
      <c r="K22" s="70">
        <v>446.95304598069458</v>
      </c>
      <c r="L22" s="8">
        <v>410.8501876029419</v>
      </c>
      <c r="M22" s="8">
        <v>397.00555467978739</v>
      </c>
      <c r="O22" s="8"/>
      <c r="P22" s="8"/>
      <c r="Q22" s="8"/>
      <c r="R22" s="8"/>
      <c r="S22" s="8"/>
      <c r="T22" s="8"/>
      <c r="U22" s="8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L23" s="8"/>
      <c r="O23" s="8"/>
      <c r="P23" s="8"/>
      <c r="Q23" s="8"/>
      <c r="R23" s="8"/>
      <c r="S23" s="8"/>
      <c r="T23" s="8"/>
      <c r="U23" s="8"/>
    </row>
    <row r="24" spans="1:21" x14ac:dyDescent="0.25">
      <c r="A24" s="26" t="s">
        <v>18</v>
      </c>
      <c r="B24" s="26">
        <v>14437.740355897236</v>
      </c>
      <c r="C24" s="26">
        <v>14615.501907136706</v>
      </c>
      <c r="D24" s="26">
        <v>13797.252879668376</v>
      </c>
      <c r="E24" s="26">
        <v>13903.593154386999</v>
      </c>
      <c r="F24" s="26">
        <v>14284.075696061267</v>
      </c>
      <c r="G24" s="26">
        <v>14558.375007567811</v>
      </c>
      <c r="H24" s="26">
        <v>15054.791334015114</v>
      </c>
      <c r="I24" s="26">
        <v>15459.419715288492</v>
      </c>
      <c r="J24" s="26">
        <v>15674.513347552022</v>
      </c>
      <c r="K24" s="26">
        <v>16212.250450626845</v>
      </c>
      <c r="L24" s="26">
        <v>16171.025867909169</v>
      </c>
      <c r="M24" s="26">
        <v>16377.523823614691</v>
      </c>
      <c r="O24" s="8"/>
      <c r="P24" s="8"/>
      <c r="Q24" s="8"/>
      <c r="R24" s="8"/>
      <c r="S24" s="8"/>
      <c r="T24" s="8"/>
      <c r="U24" s="8"/>
    </row>
    <row r="25" spans="1:2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70"/>
      <c r="L25" s="8"/>
      <c r="O25" s="8"/>
      <c r="P25" s="8"/>
      <c r="Q25" s="8"/>
      <c r="R25" s="8"/>
      <c r="S25" s="8"/>
      <c r="T25" s="8"/>
      <c r="U25" s="8"/>
    </row>
    <row r="26" spans="1:21" x14ac:dyDescent="0.25">
      <c r="A26" s="73" t="s">
        <v>92</v>
      </c>
      <c r="B26" s="8">
        <f t="shared" ref="B26:M26" si="7">B24-B10-B22</f>
        <v>13246.912039008823</v>
      </c>
      <c r="C26" s="8">
        <f t="shared" si="7"/>
        <v>13476.103572062404</v>
      </c>
      <c r="D26" s="8">
        <f t="shared" si="7"/>
        <v>12789.730954288771</v>
      </c>
      <c r="E26" s="8">
        <f t="shared" si="7"/>
        <v>12940.932523589543</v>
      </c>
      <c r="F26" s="8">
        <f t="shared" si="7"/>
        <v>13227.695654100071</v>
      </c>
      <c r="G26" s="8">
        <f t="shared" si="7"/>
        <v>13401.283247496471</v>
      </c>
      <c r="H26" s="8">
        <f t="shared" si="7"/>
        <v>13921.900181501604</v>
      </c>
      <c r="I26" s="8">
        <f t="shared" si="7"/>
        <v>14124.989623855126</v>
      </c>
      <c r="J26" s="8">
        <f t="shared" si="7"/>
        <v>14334.146737136998</v>
      </c>
      <c r="K26" s="8">
        <f t="shared" si="7"/>
        <v>14890.241888779699</v>
      </c>
      <c r="L26" s="8">
        <f t="shared" si="7"/>
        <v>14910.680575815992</v>
      </c>
      <c r="M26" s="8">
        <f t="shared" si="7"/>
        <v>15133.908149504006</v>
      </c>
      <c r="O26" s="8"/>
      <c r="P26" s="8"/>
      <c r="Q26" s="8"/>
      <c r="R26" s="8"/>
      <c r="S26" s="8"/>
      <c r="T26" s="8"/>
      <c r="U26" s="8"/>
    </row>
    <row r="27" spans="1:21" x14ac:dyDescent="0.25">
      <c r="A27" s="8"/>
      <c r="B27" s="24"/>
      <c r="C27" s="71"/>
      <c r="D27" s="71"/>
      <c r="E27" s="71"/>
      <c r="F27" s="71"/>
      <c r="G27" s="71"/>
      <c r="H27" s="71"/>
      <c r="I27" s="71"/>
      <c r="J27" s="71"/>
      <c r="K27" s="72"/>
      <c r="L27" s="71"/>
      <c r="O27" s="15"/>
      <c r="P27" s="15"/>
      <c r="Q27" s="15"/>
      <c r="R27" s="15"/>
      <c r="S27" s="15"/>
      <c r="T27" s="15"/>
      <c r="U27" s="15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70"/>
      <c r="L28" s="8"/>
      <c r="O28" s="8"/>
      <c r="P28" s="8"/>
      <c r="Q28" s="8"/>
      <c r="R28" s="8"/>
      <c r="S28" s="8"/>
      <c r="T28" s="8"/>
      <c r="U28" s="8"/>
    </row>
    <row r="29" spans="1:2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</row>
    <row r="30" spans="1:2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70"/>
      <c r="L30" s="8"/>
    </row>
    <row r="31" spans="1:21" s="5" customFormat="1" x14ac:dyDescent="0.25">
      <c r="A31" s="70" t="s">
        <v>91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N31" s="68"/>
    </row>
    <row r="35" spans="2:12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69"/>
      <c r="L35" s="47"/>
    </row>
    <row r="36" spans="2:12" x14ac:dyDescent="0.25">
      <c r="B36" s="47"/>
      <c r="C36" s="47"/>
      <c r="D36" s="47"/>
      <c r="E36" s="47"/>
      <c r="F36" s="47"/>
      <c r="G36" s="47"/>
      <c r="H36" s="47"/>
      <c r="I36" s="47"/>
      <c r="J36" s="47"/>
      <c r="K36" s="69"/>
      <c r="L36" s="47"/>
    </row>
    <row r="37" spans="2:12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69"/>
      <c r="L37" s="47"/>
    </row>
    <row r="38" spans="2:12" x14ac:dyDescent="0.25">
      <c r="B38" s="47"/>
      <c r="C38" s="47"/>
      <c r="D38" s="47"/>
      <c r="E38" s="47"/>
      <c r="F38" s="47"/>
      <c r="G38" s="47"/>
      <c r="H38" s="47"/>
      <c r="I38" s="47"/>
      <c r="J38" s="47"/>
      <c r="K38" s="69"/>
      <c r="L38" s="47"/>
    </row>
    <row r="39" spans="2:12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69"/>
      <c r="L39" s="47"/>
    </row>
    <row r="40" spans="2:12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69"/>
      <c r="L40" s="47"/>
    </row>
    <row r="41" spans="2:12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69"/>
      <c r="L41" s="47"/>
    </row>
    <row r="42" spans="2:12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69"/>
      <c r="L42" s="47"/>
    </row>
    <row r="43" spans="2:12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69"/>
      <c r="L43" s="47"/>
    </row>
    <row r="44" spans="2:12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69"/>
      <c r="L44" s="47"/>
    </row>
    <row r="45" spans="2:12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69"/>
      <c r="L45" s="47"/>
    </row>
    <row r="46" spans="2:12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69"/>
      <c r="L46" s="4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zoomScale="64" zoomScaleNormal="64" workbookViewId="0">
      <pane xSplit="1" ySplit="4" topLeftCell="V5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9.140625" defaultRowHeight="15" x14ac:dyDescent="0.25"/>
  <cols>
    <col min="1" max="1" width="23.85546875" style="53" customWidth="1"/>
    <col min="2" max="16384" width="9.140625" style="53"/>
  </cols>
  <sheetData>
    <row r="1" spans="1:44" ht="26.25" x14ac:dyDescent="0.4">
      <c r="A1" s="1" t="s">
        <v>140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44" ht="14.45" x14ac:dyDescent="0.3">
      <c r="A2" s="8"/>
      <c r="B2" s="8" t="s">
        <v>139</v>
      </c>
      <c r="C2" s="8" t="s">
        <v>138</v>
      </c>
      <c r="D2" s="8" t="s">
        <v>137</v>
      </c>
      <c r="E2" s="8" t="s">
        <v>136</v>
      </c>
      <c r="F2" s="8" t="s">
        <v>135</v>
      </c>
      <c r="G2" s="8" t="s">
        <v>134</v>
      </c>
      <c r="H2" s="8" t="s">
        <v>133</v>
      </c>
      <c r="I2" s="8" t="s">
        <v>132</v>
      </c>
      <c r="J2" s="8" t="s">
        <v>131</v>
      </c>
      <c r="K2" s="8" t="s">
        <v>130</v>
      </c>
      <c r="L2" s="8" t="s">
        <v>129</v>
      </c>
      <c r="M2" s="8" t="s">
        <v>128</v>
      </c>
      <c r="N2" s="8" t="s">
        <v>127</v>
      </c>
      <c r="O2" s="8" t="s">
        <v>126</v>
      </c>
      <c r="P2" s="8" t="s">
        <v>125</v>
      </c>
      <c r="Q2" s="8" t="s">
        <v>124</v>
      </c>
      <c r="R2" s="8" t="s">
        <v>123</v>
      </c>
      <c r="S2" s="8" t="s">
        <v>122</v>
      </c>
      <c r="T2" s="8" t="s">
        <v>121</v>
      </c>
      <c r="U2" s="8" t="s">
        <v>120</v>
      </c>
      <c r="V2" s="8" t="s">
        <v>119</v>
      </c>
      <c r="W2" s="8" t="s">
        <v>118</v>
      </c>
      <c r="X2" s="8" t="s">
        <v>117</v>
      </c>
      <c r="Y2" s="8" t="s">
        <v>116</v>
      </c>
      <c r="Z2" s="8" t="s">
        <v>115</v>
      </c>
      <c r="AA2" s="8" t="s">
        <v>114</v>
      </c>
      <c r="AB2" s="8" t="s">
        <v>113</v>
      </c>
      <c r="AC2" s="8" t="s">
        <v>112</v>
      </c>
      <c r="AD2" s="8" t="s">
        <v>111</v>
      </c>
      <c r="AE2" s="8" t="s">
        <v>110</v>
      </c>
      <c r="AF2" s="8" t="s">
        <v>106</v>
      </c>
      <c r="AG2" s="8" t="s">
        <v>109</v>
      </c>
      <c r="AH2" s="8" t="s">
        <v>108</v>
      </c>
      <c r="AI2" s="8" t="s">
        <v>107</v>
      </c>
      <c r="AJ2" s="8" t="s">
        <v>106</v>
      </c>
      <c r="AK2" s="8" t="s">
        <v>105</v>
      </c>
      <c r="AL2" s="8" t="s">
        <v>108</v>
      </c>
      <c r="AM2" s="8" t="s">
        <v>107</v>
      </c>
      <c r="AN2" s="53" t="s">
        <v>106</v>
      </c>
      <c r="AO2" s="53" t="s">
        <v>105</v>
      </c>
      <c r="AP2" s="53" t="s">
        <v>104</v>
      </c>
    </row>
    <row r="3" spans="1:44" ht="14.4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4" ht="14.45" x14ac:dyDescent="0.3">
      <c r="A4" s="8"/>
      <c r="B4" s="18">
        <v>2008</v>
      </c>
      <c r="C4" s="18"/>
      <c r="D4" s="18"/>
      <c r="E4" s="18"/>
      <c r="F4" s="18">
        <v>2009</v>
      </c>
      <c r="G4" s="18"/>
      <c r="H4" s="18"/>
      <c r="I4" s="18"/>
      <c r="J4" s="18">
        <v>2010</v>
      </c>
      <c r="K4" s="18"/>
      <c r="L4" s="18"/>
      <c r="M4" s="18"/>
      <c r="N4" s="18">
        <v>2011</v>
      </c>
      <c r="O4" s="18"/>
      <c r="P4" s="18"/>
      <c r="Q4" s="18"/>
      <c r="R4" s="18">
        <v>2012</v>
      </c>
      <c r="S4" s="18"/>
      <c r="T4" s="18"/>
      <c r="U4" s="18"/>
      <c r="V4" s="18">
        <v>2013</v>
      </c>
      <c r="W4" s="18"/>
      <c r="X4" s="18"/>
      <c r="Y4" s="18"/>
      <c r="Z4" s="18">
        <v>2014</v>
      </c>
      <c r="AA4" s="18"/>
      <c r="AB4" s="18"/>
      <c r="AC4" s="18"/>
      <c r="AD4" s="18">
        <v>2015</v>
      </c>
      <c r="AE4" s="18"/>
      <c r="AF4" s="18"/>
      <c r="AG4" s="18"/>
      <c r="AH4" s="18">
        <v>2016</v>
      </c>
      <c r="AI4" s="18"/>
      <c r="AJ4" s="8"/>
      <c r="AK4" s="8"/>
      <c r="AL4" s="18">
        <v>2017</v>
      </c>
      <c r="AM4" s="8"/>
      <c r="AN4" s="8"/>
      <c r="AP4" s="53">
        <v>2018</v>
      </c>
    </row>
    <row r="5" spans="1:44" ht="14.45" x14ac:dyDescent="0.3">
      <c r="A5" s="8" t="s">
        <v>103</v>
      </c>
      <c r="B5" s="8">
        <v>100</v>
      </c>
      <c r="C5" s="8">
        <v>100</v>
      </c>
      <c r="D5" s="8">
        <v>100</v>
      </c>
      <c r="E5" s="8">
        <v>100</v>
      </c>
      <c r="F5" s="8">
        <v>100</v>
      </c>
      <c r="G5" s="8">
        <v>100</v>
      </c>
      <c r="H5" s="8">
        <v>100</v>
      </c>
      <c r="I5" s="8">
        <v>100</v>
      </c>
      <c r="J5" s="8">
        <v>100</v>
      </c>
      <c r="K5" s="8">
        <v>100</v>
      </c>
      <c r="L5" s="8">
        <v>100</v>
      </c>
      <c r="M5" s="8">
        <v>100</v>
      </c>
      <c r="N5" s="8">
        <v>100</v>
      </c>
      <c r="O5" s="8">
        <v>100</v>
      </c>
      <c r="P5" s="8">
        <v>100</v>
      </c>
      <c r="Q5" s="8">
        <v>100</v>
      </c>
      <c r="R5" s="8">
        <v>100</v>
      </c>
      <c r="S5" s="8">
        <v>100</v>
      </c>
      <c r="T5" s="8">
        <v>100</v>
      </c>
      <c r="U5" s="8">
        <v>100</v>
      </c>
      <c r="V5" s="8">
        <v>100</v>
      </c>
      <c r="W5" s="8">
        <v>100</v>
      </c>
      <c r="X5" s="8">
        <v>100</v>
      </c>
      <c r="Y5" s="8">
        <v>100</v>
      </c>
      <c r="Z5" s="8">
        <v>100</v>
      </c>
      <c r="AA5" s="8">
        <v>100</v>
      </c>
      <c r="AB5" s="8">
        <v>100</v>
      </c>
      <c r="AC5" s="8">
        <v>100</v>
      </c>
      <c r="AD5" s="8">
        <v>100</v>
      </c>
      <c r="AE5" s="8">
        <v>100</v>
      </c>
      <c r="AF5" s="8">
        <v>100</v>
      </c>
      <c r="AG5" s="8">
        <v>100</v>
      </c>
      <c r="AH5" s="8">
        <v>100</v>
      </c>
      <c r="AI5" s="8">
        <v>100</v>
      </c>
      <c r="AJ5" s="8">
        <v>100</v>
      </c>
      <c r="AK5" s="8">
        <v>100</v>
      </c>
      <c r="AL5" s="8">
        <v>100</v>
      </c>
      <c r="AM5" s="8">
        <v>100</v>
      </c>
      <c r="AN5" s="8">
        <v>100</v>
      </c>
      <c r="AO5" s="8">
        <v>100</v>
      </c>
      <c r="AP5" s="8">
        <v>100</v>
      </c>
    </row>
    <row r="6" spans="1:44" ht="14.45" x14ac:dyDescent="0.3">
      <c r="A6" s="8" t="s">
        <v>10</v>
      </c>
      <c r="B6" s="8">
        <f t="shared" ref="B6:AP6" si="0">B9/$B9*100</f>
        <v>100</v>
      </c>
      <c r="C6" s="8">
        <f t="shared" si="0"/>
        <v>99.416815108848652</v>
      </c>
      <c r="D6" s="8">
        <f t="shared" si="0"/>
        <v>97.350246847756537</v>
      </c>
      <c r="E6" s="8">
        <f t="shared" si="0"/>
        <v>99.330945876920779</v>
      </c>
      <c r="F6" s="8">
        <f t="shared" si="0"/>
        <v>96.2185343855908</v>
      </c>
      <c r="G6" s="8">
        <f t="shared" si="0"/>
        <v>96.232680515496199</v>
      </c>
      <c r="H6" s="8">
        <f t="shared" si="0"/>
        <v>88.353741857368234</v>
      </c>
      <c r="I6" s="8">
        <f t="shared" si="0"/>
        <v>89.340634413858382</v>
      </c>
      <c r="J6" s="8">
        <f t="shared" si="0"/>
        <v>87.449184837843433</v>
      </c>
      <c r="K6" s="8">
        <f t="shared" si="0"/>
        <v>85.561578809686523</v>
      </c>
      <c r="L6" s="8">
        <f t="shared" si="0"/>
        <v>85.949646539455145</v>
      </c>
      <c r="M6" s="8">
        <f t="shared" si="0"/>
        <v>89.451281491554468</v>
      </c>
      <c r="N6" s="8">
        <f t="shared" si="0"/>
        <v>90.266583579055677</v>
      </c>
      <c r="O6" s="8">
        <f t="shared" si="0"/>
        <v>86.78327389149419</v>
      </c>
      <c r="P6" s="8">
        <f t="shared" si="0"/>
        <v>86.978848883819651</v>
      </c>
      <c r="Q6" s="8">
        <f t="shared" si="0"/>
        <v>90.435989131074436</v>
      </c>
      <c r="R6" s="8">
        <f t="shared" si="0"/>
        <v>87.038078201555123</v>
      </c>
      <c r="S6" s="8">
        <f t="shared" si="0"/>
        <v>84.369510125257108</v>
      </c>
      <c r="T6" s="8">
        <f t="shared" si="0"/>
        <v>86.807381316404928</v>
      </c>
      <c r="U6" s="8">
        <f t="shared" si="0"/>
        <v>85.941372172286847</v>
      </c>
      <c r="V6" s="8">
        <f t="shared" si="0"/>
        <v>87.917187617573433</v>
      </c>
      <c r="W6" s="8">
        <f t="shared" si="0"/>
        <v>87.047456711501241</v>
      </c>
      <c r="X6" s="8">
        <f t="shared" si="0"/>
        <v>84.224105122238726</v>
      </c>
      <c r="Y6" s="8">
        <f t="shared" si="0"/>
        <v>83.661493886692256</v>
      </c>
      <c r="Z6" s="8">
        <f t="shared" si="0"/>
        <v>85.453145914671609</v>
      </c>
      <c r="AA6" s="8">
        <f t="shared" si="0"/>
        <v>82.633087453494696</v>
      </c>
      <c r="AB6" s="8">
        <f t="shared" si="0"/>
        <v>82.43761318187552</v>
      </c>
      <c r="AC6" s="8">
        <f t="shared" si="0"/>
        <v>82.859318444856072</v>
      </c>
      <c r="AD6" s="8">
        <f t="shared" si="0"/>
        <v>84.241728153874433</v>
      </c>
      <c r="AE6" s="8">
        <f t="shared" si="0"/>
        <v>83.17301641925809</v>
      </c>
      <c r="AF6" s="8">
        <f t="shared" si="0"/>
        <v>84.037614692946661</v>
      </c>
      <c r="AG6" s="8">
        <f t="shared" si="0"/>
        <v>82.325790419829019</v>
      </c>
      <c r="AH6" s="8">
        <f t="shared" si="0"/>
        <v>77.89904614213404</v>
      </c>
      <c r="AI6" s="8">
        <f t="shared" si="0"/>
        <v>81.06420748790822</v>
      </c>
      <c r="AJ6" s="8">
        <f t="shared" si="0"/>
        <v>79.721997543334012</v>
      </c>
      <c r="AK6" s="8">
        <f t="shared" si="0"/>
        <v>81.815294299576252</v>
      </c>
      <c r="AL6" s="8">
        <f t="shared" si="0"/>
        <v>84.77134258550295</v>
      </c>
      <c r="AM6" s="8">
        <f t="shared" si="0"/>
        <v>85.22514883289027</v>
      </c>
      <c r="AN6" s="8">
        <f t="shared" si="0"/>
        <v>82.840993010741542</v>
      </c>
      <c r="AO6" s="8">
        <f t="shared" si="0"/>
        <v>84.811385238996365</v>
      </c>
      <c r="AP6" s="8">
        <f t="shared" si="0"/>
        <v>87.577199886306516</v>
      </c>
    </row>
    <row r="7" spans="1:44" x14ac:dyDescent="0.25">
      <c r="A7" s="73" t="s">
        <v>101</v>
      </c>
      <c r="B7" s="8">
        <f t="shared" ref="B7:AP7" si="1">B10/$B10*100</f>
        <v>100</v>
      </c>
      <c r="C7" s="8">
        <f t="shared" si="1"/>
        <v>101.29045841176602</v>
      </c>
      <c r="D7" s="8">
        <f t="shared" si="1"/>
        <v>101.35248623208383</v>
      </c>
      <c r="E7" s="8">
        <f t="shared" si="1"/>
        <v>102.79954680739314</v>
      </c>
      <c r="F7" s="8">
        <f t="shared" si="1"/>
        <v>102.08981354763935</v>
      </c>
      <c r="G7" s="8">
        <f t="shared" si="1"/>
        <v>99.989936415360958</v>
      </c>
      <c r="H7" s="8">
        <f t="shared" si="1"/>
        <v>97.062774634476995</v>
      </c>
      <c r="I7" s="8">
        <f t="shared" si="1"/>
        <v>98.055786597880527</v>
      </c>
      <c r="J7" s="8">
        <f t="shared" si="1"/>
        <v>96.953685508968192</v>
      </c>
      <c r="K7" s="8">
        <f t="shared" si="1"/>
        <v>97.370001165657712</v>
      </c>
      <c r="L7" s="8">
        <f t="shared" si="1"/>
        <v>95.997939798541495</v>
      </c>
      <c r="M7" s="8">
        <f t="shared" si="1"/>
        <v>97.429314561209921</v>
      </c>
      <c r="N7" s="8">
        <f t="shared" si="1"/>
        <v>97.333815860156122</v>
      </c>
      <c r="O7" s="8">
        <f t="shared" si="1"/>
        <v>98.078216981383235</v>
      </c>
      <c r="P7" s="8">
        <f t="shared" si="1"/>
        <v>99.639476202806577</v>
      </c>
      <c r="Q7" s="8">
        <f t="shared" si="1"/>
        <v>100.81612132438585</v>
      </c>
      <c r="R7" s="8">
        <f t="shared" si="1"/>
        <v>100.9735199927176</v>
      </c>
      <c r="S7" s="8">
        <f t="shared" si="1"/>
        <v>101.80329218931115</v>
      </c>
      <c r="T7" s="8">
        <f t="shared" si="1"/>
        <v>103.26461176692013</v>
      </c>
      <c r="U7" s="8">
        <f t="shared" si="1"/>
        <v>103.10657335297077</v>
      </c>
      <c r="V7" s="8">
        <f t="shared" si="1"/>
        <v>103.04823632702815</v>
      </c>
      <c r="W7" s="8">
        <f t="shared" si="1"/>
        <v>104.27751224370314</v>
      </c>
      <c r="X7" s="8">
        <f t="shared" si="1"/>
        <v>107.55432398604306</v>
      </c>
      <c r="Y7" s="8">
        <f t="shared" si="1"/>
        <v>108.7938547693162</v>
      </c>
      <c r="Z7" s="8">
        <f t="shared" si="1"/>
        <v>107.49753074048454</v>
      </c>
      <c r="AA7" s="8">
        <f t="shared" si="1"/>
        <v>108.30061470991473</v>
      </c>
      <c r="AB7" s="8">
        <f t="shared" si="1"/>
        <v>108.51521509221004</v>
      </c>
      <c r="AC7" s="8">
        <f t="shared" si="1"/>
        <v>110.09019488257019</v>
      </c>
      <c r="AD7" s="8">
        <f t="shared" si="1"/>
        <v>110.98763023895444</v>
      </c>
      <c r="AE7" s="8">
        <f t="shared" si="1"/>
        <v>112.77360212222796</v>
      </c>
      <c r="AF7" s="8">
        <f t="shared" si="1"/>
        <v>114.0163146529942</v>
      </c>
      <c r="AG7" s="8">
        <f t="shared" si="1"/>
        <v>115.84791208937834</v>
      </c>
      <c r="AH7" s="8">
        <f t="shared" si="1"/>
        <v>113.81899635296018</v>
      </c>
      <c r="AI7" s="8">
        <f t="shared" si="1"/>
        <v>112.22979438293666</v>
      </c>
      <c r="AJ7" s="8">
        <f t="shared" si="1"/>
        <v>114.79408497046846</v>
      </c>
      <c r="AK7" s="8">
        <f t="shared" si="1"/>
        <v>116.34539525200569</v>
      </c>
      <c r="AL7" s="8">
        <f t="shared" si="1"/>
        <v>117.00436297854178</v>
      </c>
      <c r="AM7" s="8">
        <f t="shared" si="1"/>
        <v>116.01361553174337</v>
      </c>
      <c r="AN7" s="8">
        <f t="shared" si="1"/>
        <v>117.1680347357039</v>
      </c>
      <c r="AO7" s="8">
        <f t="shared" si="1"/>
        <v>116.66306410295245</v>
      </c>
      <c r="AP7" s="8">
        <f t="shared" si="1"/>
        <v>117.86457330252131</v>
      </c>
    </row>
    <row r="8" spans="1:44" ht="14.45" x14ac:dyDescent="0.3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8"/>
      <c r="AK8" s="8"/>
      <c r="AL8" s="8"/>
      <c r="AM8" s="8"/>
    </row>
    <row r="9" spans="1:44" ht="14.45" x14ac:dyDescent="0.3">
      <c r="A9" s="8" t="s">
        <v>102</v>
      </c>
      <c r="B9" s="8">
        <v>2111.2997571693186</v>
      </c>
      <c r="C9" s="8">
        <v>2098.986975978592</v>
      </c>
      <c r="D9" s="8">
        <v>2055.355525300416</v>
      </c>
      <c r="E9" s="8">
        <v>2097.1740190934156</v>
      </c>
      <c r="F9" s="8">
        <v>2031.461682834856</v>
      </c>
      <c r="G9" s="8">
        <v>2031.7603500411974</v>
      </c>
      <c r="H9" s="8">
        <v>1865.412337284622</v>
      </c>
      <c r="I9" s="8">
        <v>1886.2485974333208</v>
      </c>
      <c r="J9" s="8">
        <v>1846.3144271279368</v>
      </c>
      <c r="K9" s="8">
        <v>1806.4614056391467</v>
      </c>
      <c r="L9" s="8">
        <v>1814.6546786754043</v>
      </c>
      <c r="M9" s="8">
        <v>1888.5846889160332</v>
      </c>
      <c r="N9" s="8">
        <v>1905.7981599096424</v>
      </c>
      <c r="O9" s="8">
        <v>1832.2550509347013</v>
      </c>
      <c r="P9" s="8">
        <v>1836.3842252727527</v>
      </c>
      <c r="Q9" s="8">
        <v>1909.3748189180458</v>
      </c>
      <c r="R9" s="8">
        <v>1837.6347337142749</v>
      </c>
      <c r="S9" s="8">
        <v>1781.2932623994971</v>
      </c>
      <c r="T9" s="8">
        <v>1832.7640309383016</v>
      </c>
      <c r="U9" s="8">
        <v>1814.4799819814725</v>
      </c>
      <c r="V9" s="8">
        <v>1856.195368679922</v>
      </c>
      <c r="W9" s="8">
        <v>1837.8327421719932</v>
      </c>
      <c r="X9" s="8">
        <v>1778.2233269238577</v>
      </c>
      <c r="Y9" s="8">
        <v>1766.3449172739579</v>
      </c>
      <c r="Z9" s="8">
        <v>1804.1720621900051</v>
      </c>
      <c r="AA9" s="8">
        <v>1744.6321747471441</v>
      </c>
      <c r="AB9" s="8">
        <v>1740.5051269251198</v>
      </c>
      <c r="AC9" s="8">
        <v>1749.4085891183986</v>
      </c>
      <c r="AD9" s="8">
        <v>1778.5954019479886</v>
      </c>
      <c r="AE9" s="8">
        <v>1756.0316936901934</v>
      </c>
      <c r="AF9" s="8">
        <v>1774.2859549430705</v>
      </c>
      <c r="AG9" s="8">
        <v>1738.144213221572</v>
      </c>
      <c r="AH9" s="8">
        <v>1644.6823720360915</v>
      </c>
      <c r="AI9" s="8">
        <v>1711.508415843439</v>
      </c>
      <c r="AJ9" s="8">
        <v>1683.1703405429412</v>
      </c>
      <c r="AK9" s="8">
        <v>1727.3661098743169</v>
      </c>
      <c r="AL9" s="8">
        <v>1789.777150156895</v>
      </c>
      <c r="AM9" s="8">
        <v>1799.3583603560028</v>
      </c>
      <c r="AN9" s="8">
        <v>1749.0216842724385</v>
      </c>
      <c r="AO9" s="8">
        <v>1790.6225706028654</v>
      </c>
      <c r="AP9" s="8">
        <v>1849.0172085352781</v>
      </c>
      <c r="AQ9" s="51">
        <f>AP9-AI9</f>
        <v>137.50879269183906</v>
      </c>
      <c r="AR9" s="51">
        <f>AH9-B9</f>
        <v>-466.61738513322712</v>
      </c>
    </row>
    <row r="10" spans="1:44" x14ac:dyDescent="0.25">
      <c r="A10" s="73" t="s">
        <v>101</v>
      </c>
      <c r="B10" s="8">
        <f t="shared" ref="B10:AP10" si="2">B11-B9</f>
        <v>12326.440598727917</v>
      </c>
      <c r="C10" s="8">
        <f t="shared" si="2"/>
        <v>12485.508188305545</v>
      </c>
      <c r="D10" s="8">
        <f t="shared" si="2"/>
        <v>12493.154010731705</v>
      </c>
      <c r="E10" s="8">
        <f t="shared" si="2"/>
        <v>12671.525072974817</v>
      </c>
      <c r="F10" s="8">
        <f t="shared" si="2"/>
        <v>12584.040224301851</v>
      </c>
      <c r="G10" s="8">
        <f t="shared" si="2"/>
        <v>12325.200116945283</v>
      </c>
      <c r="H10" s="8">
        <f t="shared" si="2"/>
        <v>11964.385258795955</v>
      </c>
      <c r="I10" s="8">
        <f t="shared" si="2"/>
        <v>12086.788288603153</v>
      </c>
      <c r="J10" s="8">
        <f t="shared" si="2"/>
        <v>11950.93845254044</v>
      </c>
      <c r="K10" s="8">
        <f t="shared" si="2"/>
        <v>12002.255354665478</v>
      </c>
      <c r="L10" s="8">
        <f t="shared" si="2"/>
        <v>11833.129025269804</v>
      </c>
      <c r="M10" s="8">
        <f t="shared" si="2"/>
        <v>12009.56658513531</v>
      </c>
      <c r="N10" s="8">
        <f t="shared" si="2"/>
        <v>11997.794994477357</v>
      </c>
      <c r="O10" s="8">
        <f t="shared" si="2"/>
        <v>12089.553156501681</v>
      </c>
      <c r="P10" s="8">
        <f t="shared" si="2"/>
        <v>12282.000847022591</v>
      </c>
      <c r="Q10" s="8">
        <f t="shared" si="2"/>
        <v>12427.039308991889</v>
      </c>
      <c r="R10" s="8">
        <f t="shared" si="2"/>
        <v>12446.440962346993</v>
      </c>
      <c r="S10" s="8">
        <f t="shared" si="2"/>
        <v>12548.722339264856</v>
      </c>
      <c r="T10" s="8">
        <f t="shared" si="2"/>
        <v>12728.851028956407</v>
      </c>
      <c r="U10" s="8">
        <f t="shared" si="2"/>
        <v>12709.370517737769</v>
      </c>
      <c r="V10" s="8">
        <f t="shared" si="2"/>
        <v>12702.179638887888</v>
      </c>
      <c r="W10" s="8">
        <f t="shared" si="2"/>
        <v>12853.705604551298</v>
      </c>
      <c r="X10" s="8">
        <f t="shared" si="2"/>
        <v>13257.61985750297</v>
      </c>
      <c r="Y10" s="8">
        <f t="shared" si="2"/>
        <v>13410.409883206079</v>
      </c>
      <c r="Z10" s="8">
        <f t="shared" si="2"/>
        <v>13250.619271825108</v>
      </c>
      <c r="AA10" s="8">
        <f t="shared" si="2"/>
        <v>13349.610940274828</v>
      </c>
      <c r="AB10" s="8">
        <f t="shared" si="2"/>
        <v>13376.063528923103</v>
      </c>
      <c r="AC10" s="8">
        <f t="shared" si="2"/>
        <v>13570.202477223815</v>
      </c>
      <c r="AD10" s="8">
        <f t="shared" si="2"/>
        <v>13680.824313340503</v>
      </c>
      <c r="AE10" s="8">
        <f t="shared" si="2"/>
        <v>13900.971076642194</v>
      </c>
      <c r="AF10" s="8">
        <f t="shared" si="2"/>
        <v>14054.153298560044</v>
      </c>
      <c r="AG10" s="8">
        <f t="shared" si="2"/>
        <v>14279.924068563758</v>
      </c>
      <c r="AH10" s="8">
        <f t="shared" si="2"/>
        <v>14029.83097551593</v>
      </c>
      <c r="AI10" s="8">
        <f t="shared" si="2"/>
        <v>13833.938938687168</v>
      </c>
      <c r="AJ10" s="8">
        <f t="shared" si="2"/>
        <v>14150.024694738046</v>
      </c>
      <c r="AK10" s="8">
        <f t="shared" si="2"/>
        <v>14341.246035093693</v>
      </c>
      <c r="AL10" s="8">
        <f t="shared" si="2"/>
        <v>14422.47330046995</v>
      </c>
      <c r="AM10" s="8">
        <f t="shared" si="2"/>
        <v>14300.349404956931</v>
      </c>
      <c r="AN10" s="8">
        <f t="shared" si="2"/>
        <v>14442.648202393433</v>
      </c>
      <c r="AO10" s="8">
        <f t="shared" si="2"/>
        <v>14380.403297306304</v>
      </c>
      <c r="AP10" s="8">
        <f t="shared" si="2"/>
        <v>14528.506615079412</v>
      </c>
    </row>
    <row r="11" spans="1:44" ht="14.45" x14ac:dyDescent="0.3">
      <c r="A11" s="8" t="s">
        <v>18</v>
      </c>
      <c r="B11" s="8">
        <v>14437.740355897236</v>
      </c>
      <c r="C11" s="8">
        <v>14584.495164284137</v>
      </c>
      <c r="D11" s="8">
        <v>14548.509536032121</v>
      </c>
      <c r="E11" s="8">
        <v>14768.699092068233</v>
      </c>
      <c r="F11" s="8">
        <v>14615.501907136706</v>
      </c>
      <c r="G11" s="8">
        <v>14356.96046698648</v>
      </c>
      <c r="H11" s="8">
        <v>13829.797596080578</v>
      </c>
      <c r="I11" s="8">
        <v>13973.036886036474</v>
      </c>
      <c r="J11" s="8">
        <v>13797.252879668376</v>
      </c>
      <c r="K11" s="8">
        <v>13808.716760304625</v>
      </c>
      <c r="L11" s="8">
        <v>13647.783703945208</v>
      </c>
      <c r="M11" s="8">
        <v>13898.151274051343</v>
      </c>
      <c r="N11" s="8">
        <v>13903.593154386999</v>
      </c>
      <c r="O11" s="8">
        <v>13921.808207436383</v>
      </c>
      <c r="P11" s="8">
        <v>14118.385072295345</v>
      </c>
      <c r="Q11" s="8">
        <v>14336.414127909935</v>
      </c>
      <c r="R11" s="8">
        <v>14284.075696061267</v>
      </c>
      <c r="S11" s="8">
        <v>14330.015601664352</v>
      </c>
      <c r="T11" s="8">
        <v>14561.61505989471</v>
      </c>
      <c r="U11" s="8">
        <v>14523.850499719241</v>
      </c>
      <c r="V11" s="8">
        <v>14558.375007567811</v>
      </c>
      <c r="W11" s="8">
        <v>14691.538346723291</v>
      </c>
      <c r="X11" s="8">
        <v>15035.843184426829</v>
      </c>
      <c r="Y11" s="8">
        <v>15176.754800480037</v>
      </c>
      <c r="Z11" s="8">
        <v>15054.791334015114</v>
      </c>
      <c r="AA11" s="8">
        <v>15094.243115021973</v>
      </c>
      <c r="AB11" s="8">
        <v>15116.568655848223</v>
      </c>
      <c r="AC11" s="8">
        <v>15319.611066342213</v>
      </c>
      <c r="AD11" s="8">
        <v>15459.419715288492</v>
      </c>
      <c r="AE11" s="8">
        <v>15657.002770332387</v>
      </c>
      <c r="AF11" s="8">
        <v>15828.439253503115</v>
      </c>
      <c r="AG11" s="8">
        <v>16018.06828178533</v>
      </c>
      <c r="AH11" s="8">
        <v>15674.513347552022</v>
      </c>
      <c r="AI11" s="8">
        <v>15545.447354530606</v>
      </c>
      <c r="AJ11" s="8">
        <v>15833.195035280987</v>
      </c>
      <c r="AK11" s="8">
        <v>16068.61214496801</v>
      </c>
      <c r="AL11" s="8">
        <v>16212.250450626845</v>
      </c>
      <c r="AM11" s="8">
        <v>16099.707765312933</v>
      </c>
      <c r="AN11" s="8">
        <v>16191.669886665872</v>
      </c>
      <c r="AO11" s="8">
        <v>16171.025867909169</v>
      </c>
      <c r="AP11" s="8">
        <v>16377.523823614691</v>
      </c>
    </row>
    <row r="12" spans="1:44" ht="14.4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16"/>
    </row>
    <row r="13" spans="1:44" s="5" customFormat="1" x14ac:dyDescent="0.25">
      <c r="A13" s="70" t="s">
        <v>100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68" zoomScaleNormal="68" workbookViewId="0">
      <selection activeCell="E33" sqref="E33"/>
    </sheetView>
  </sheetViews>
  <sheetFormatPr defaultColWidth="9.140625" defaultRowHeight="15" x14ac:dyDescent="0.25"/>
  <cols>
    <col min="1" max="1" width="21.28515625" style="20" customWidth="1"/>
    <col min="2" max="2" width="11.140625" style="20" bestFit="1" customWidth="1"/>
    <col min="3" max="7" width="10.85546875" style="20" customWidth="1"/>
    <col min="8" max="9" width="9.28515625" style="20" bestFit="1" customWidth="1"/>
    <col min="10" max="10" width="9.7109375" style="20" customWidth="1"/>
    <col min="11" max="16384" width="9.140625" style="20"/>
  </cols>
  <sheetData>
    <row r="1" spans="1:23" ht="26.25" x14ac:dyDescent="0.4">
      <c r="A1" s="82" t="s">
        <v>167</v>
      </c>
    </row>
    <row r="3" spans="1:23" ht="14.45" x14ac:dyDescent="0.3">
      <c r="B3" s="20" t="s">
        <v>156</v>
      </c>
      <c r="C3" s="20" t="s">
        <v>155</v>
      </c>
      <c r="D3" s="20" t="s">
        <v>154</v>
      </c>
      <c r="E3" s="20" t="s">
        <v>24</v>
      </c>
      <c r="F3" s="20" t="s">
        <v>43</v>
      </c>
      <c r="G3" s="20" t="s">
        <v>48</v>
      </c>
    </row>
    <row r="4" spans="1:23" ht="30" x14ac:dyDescent="0.25">
      <c r="A4" s="78" t="s">
        <v>166</v>
      </c>
      <c r="B4" s="77">
        <f t="shared" ref="B4:G7" si="0">B19/1000</f>
        <v>310.959</v>
      </c>
      <c r="C4" s="77">
        <f t="shared" si="0"/>
        <v>293.22399999999999</v>
      </c>
      <c r="D4" s="77">
        <f t="shared" si="0"/>
        <v>385.25700000000001</v>
      </c>
      <c r="E4" s="77">
        <f t="shared" si="0"/>
        <v>385.53500000000003</v>
      </c>
      <c r="F4" s="77">
        <f t="shared" si="0"/>
        <v>383.98200000000003</v>
      </c>
      <c r="G4" s="77">
        <f t="shared" si="0"/>
        <v>386.39100000000002</v>
      </c>
      <c r="H4" s="77">
        <f t="shared" ref="H4:H14" si="1">G4-E4</f>
        <v>0.85599999999999454</v>
      </c>
      <c r="I4" s="77"/>
      <c r="R4" s="79"/>
      <c r="S4" s="79"/>
      <c r="T4" s="79"/>
      <c r="U4" s="79"/>
      <c r="V4" s="79"/>
      <c r="W4" s="79"/>
    </row>
    <row r="5" spans="1:23" ht="30" x14ac:dyDescent="0.25">
      <c r="A5" s="78" t="s">
        <v>165</v>
      </c>
      <c r="B5" s="77">
        <f t="shared" si="0"/>
        <v>288.28300000000002</v>
      </c>
      <c r="C5" s="77">
        <f t="shared" si="0"/>
        <v>249.89</v>
      </c>
      <c r="D5" s="77">
        <f t="shared" si="0"/>
        <v>214.255</v>
      </c>
      <c r="E5" s="77">
        <f t="shared" si="0"/>
        <v>232.506</v>
      </c>
      <c r="F5" s="77">
        <f t="shared" si="0"/>
        <v>250.15199999999999</v>
      </c>
      <c r="G5" s="77">
        <f t="shared" si="0"/>
        <v>264.31400000000002</v>
      </c>
      <c r="H5" s="77">
        <f t="shared" si="1"/>
        <v>31.808000000000021</v>
      </c>
      <c r="I5" s="77"/>
      <c r="R5" s="79"/>
      <c r="S5" s="79"/>
      <c r="T5" s="79"/>
      <c r="U5" s="79"/>
      <c r="V5" s="79"/>
      <c r="W5" s="79"/>
    </row>
    <row r="6" spans="1:23" x14ac:dyDescent="0.25">
      <c r="A6" s="78" t="s">
        <v>69</v>
      </c>
      <c r="B6" s="77">
        <f t="shared" si="0"/>
        <v>178.875</v>
      </c>
      <c r="C6" s="77">
        <f t="shared" si="0"/>
        <v>145.59299999999999</v>
      </c>
      <c r="D6" s="77">
        <f t="shared" si="0"/>
        <v>147.90799999999999</v>
      </c>
      <c r="E6" s="77">
        <f t="shared" si="0"/>
        <v>120.33</v>
      </c>
      <c r="F6" s="77">
        <f t="shared" si="0"/>
        <v>127.744</v>
      </c>
      <c r="G6" s="77">
        <f t="shared" si="0"/>
        <v>125.31699999999999</v>
      </c>
      <c r="H6" s="77">
        <f t="shared" si="1"/>
        <v>4.9869999999999948</v>
      </c>
      <c r="I6" s="77"/>
      <c r="R6" s="79"/>
      <c r="S6" s="79"/>
      <c r="T6" s="79"/>
      <c r="U6" s="79"/>
      <c r="V6" s="79"/>
      <c r="W6" s="79"/>
    </row>
    <row r="7" spans="1:23" ht="30" x14ac:dyDescent="0.25">
      <c r="A7" s="78" t="s">
        <v>164</v>
      </c>
      <c r="B7" s="77">
        <f t="shared" si="0"/>
        <v>92.54</v>
      </c>
      <c r="C7" s="77">
        <f t="shared" si="0"/>
        <v>103.795</v>
      </c>
      <c r="D7" s="77">
        <f t="shared" si="0"/>
        <v>70.953000000000003</v>
      </c>
      <c r="E7" s="77">
        <f t="shared" si="0"/>
        <v>80.614999999999995</v>
      </c>
      <c r="F7" s="77">
        <f t="shared" si="0"/>
        <v>63.935000000000002</v>
      </c>
      <c r="G7" s="77">
        <f t="shared" si="0"/>
        <v>70.712999999999994</v>
      </c>
      <c r="H7" s="77">
        <f t="shared" si="1"/>
        <v>-9.902000000000001</v>
      </c>
      <c r="I7" s="77"/>
      <c r="R7" s="79"/>
      <c r="S7" s="79"/>
      <c r="T7" s="79"/>
      <c r="U7" s="79"/>
      <c r="V7" s="79"/>
      <c r="W7" s="79"/>
    </row>
    <row r="8" spans="1:23" ht="45" x14ac:dyDescent="0.25">
      <c r="A8" s="81" t="s">
        <v>163</v>
      </c>
      <c r="B8" s="77">
        <f t="shared" ref="B8:G8" si="2">(B23+B24)/1000</f>
        <v>274.95</v>
      </c>
      <c r="C8" s="77">
        <f t="shared" si="2"/>
        <v>225.45500000000001</v>
      </c>
      <c r="D8" s="77">
        <f t="shared" si="2"/>
        <v>203.96799999999999</v>
      </c>
      <c r="E8" s="77">
        <f t="shared" si="2"/>
        <v>244.98</v>
      </c>
      <c r="F8" s="77">
        <f t="shared" si="2"/>
        <v>218.923</v>
      </c>
      <c r="G8" s="77">
        <f t="shared" si="2"/>
        <v>233.84299999999999</v>
      </c>
      <c r="H8" s="77">
        <f t="shared" si="1"/>
        <v>-11.137</v>
      </c>
      <c r="I8" s="77"/>
      <c r="R8" s="79"/>
      <c r="S8" s="79"/>
      <c r="T8" s="79"/>
      <c r="U8" s="79"/>
      <c r="V8" s="79"/>
      <c r="W8" s="79"/>
    </row>
    <row r="9" spans="1:23" ht="30" x14ac:dyDescent="0.25">
      <c r="A9" s="78" t="s">
        <v>162</v>
      </c>
      <c r="B9" s="77">
        <f t="shared" ref="B9:G10" si="3">B25/1000</f>
        <v>127.857</v>
      </c>
      <c r="C9" s="77">
        <f t="shared" si="3"/>
        <v>97.789000000000001</v>
      </c>
      <c r="D9" s="77">
        <f t="shared" si="3"/>
        <v>104.973</v>
      </c>
      <c r="E9" s="77">
        <f t="shared" si="3"/>
        <v>124.169</v>
      </c>
      <c r="F9" s="77">
        <f t="shared" si="3"/>
        <v>104.623</v>
      </c>
      <c r="G9" s="77">
        <f t="shared" si="3"/>
        <v>111.476</v>
      </c>
      <c r="H9" s="77">
        <f t="shared" si="1"/>
        <v>-12.692999999999998</v>
      </c>
      <c r="I9" s="77"/>
      <c r="R9" s="79"/>
      <c r="S9" s="79"/>
      <c r="T9" s="79"/>
      <c r="U9" s="79"/>
      <c r="V9" s="79"/>
      <c r="W9" s="79"/>
    </row>
    <row r="10" spans="1:23" ht="30" x14ac:dyDescent="0.25">
      <c r="A10" s="78" t="s">
        <v>161</v>
      </c>
      <c r="B10" s="77">
        <f t="shared" si="3"/>
        <v>347.18</v>
      </c>
      <c r="C10" s="77">
        <f t="shared" si="3"/>
        <v>311.76799999999997</v>
      </c>
      <c r="D10" s="77">
        <f t="shared" si="3"/>
        <v>299.16699999999997</v>
      </c>
      <c r="E10" s="77">
        <f t="shared" si="3"/>
        <v>280.55200000000002</v>
      </c>
      <c r="F10" s="77">
        <f t="shared" si="3"/>
        <v>277.14999999999998</v>
      </c>
      <c r="G10" s="77">
        <f t="shared" si="3"/>
        <v>294.40899999999999</v>
      </c>
      <c r="H10" s="77">
        <f t="shared" si="1"/>
        <v>13.856999999999971</v>
      </c>
      <c r="I10" s="77"/>
      <c r="R10" s="79"/>
      <c r="S10" s="79"/>
      <c r="T10" s="79"/>
      <c r="U10" s="79"/>
      <c r="V10" s="79"/>
      <c r="W10" s="79"/>
    </row>
    <row r="11" spans="1:23" ht="45" x14ac:dyDescent="0.25">
      <c r="A11" s="78" t="s">
        <v>160</v>
      </c>
      <c r="B11" s="77">
        <f t="shared" ref="B11:G11" si="4">(B27+B28)/1000</f>
        <v>191.92500000000001</v>
      </c>
      <c r="C11" s="77">
        <f t="shared" si="4"/>
        <v>166.227</v>
      </c>
      <c r="D11" s="77">
        <f t="shared" si="4"/>
        <v>123.57599999999999</v>
      </c>
      <c r="E11" s="77">
        <f t="shared" si="4"/>
        <v>134.40899999999999</v>
      </c>
      <c r="F11" s="77">
        <f t="shared" si="4"/>
        <v>154.184</v>
      </c>
      <c r="G11" s="77">
        <f t="shared" si="4"/>
        <v>181.16200000000001</v>
      </c>
      <c r="H11" s="77">
        <f t="shared" si="1"/>
        <v>46.753000000000014</v>
      </c>
      <c r="I11" s="77"/>
      <c r="R11" s="79"/>
      <c r="S11" s="79"/>
      <c r="T11" s="79"/>
      <c r="U11" s="79"/>
      <c r="V11" s="79"/>
      <c r="W11" s="79"/>
    </row>
    <row r="12" spans="1:23" ht="30" x14ac:dyDescent="0.25">
      <c r="A12" s="78" t="s">
        <v>159</v>
      </c>
      <c r="B12" s="77">
        <f t="shared" ref="B12:G12" si="5">B29/1000</f>
        <v>163.33000000000001</v>
      </c>
      <c r="C12" s="77">
        <f t="shared" si="5"/>
        <v>140.767</v>
      </c>
      <c r="D12" s="77">
        <f t="shared" si="5"/>
        <v>118.496</v>
      </c>
      <c r="E12" s="77">
        <f t="shared" si="5"/>
        <v>92.754000000000005</v>
      </c>
      <c r="F12" s="77">
        <f t="shared" si="5"/>
        <v>107.211</v>
      </c>
      <c r="G12" s="77">
        <f t="shared" si="5"/>
        <v>97.581000000000003</v>
      </c>
      <c r="H12" s="77">
        <f t="shared" si="1"/>
        <v>4.8269999999999982</v>
      </c>
      <c r="I12" s="77"/>
      <c r="R12" s="79"/>
      <c r="S12" s="79"/>
      <c r="T12" s="79"/>
      <c r="U12" s="79"/>
      <c r="V12" s="79"/>
      <c r="W12" s="79"/>
    </row>
    <row r="13" spans="1:23" ht="30" x14ac:dyDescent="0.25">
      <c r="A13" s="78" t="s">
        <v>158</v>
      </c>
      <c r="B13" s="77">
        <f t="shared" ref="B13:G13" si="6">(B30+B31)/1000</f>
        <v>135.40100000000001</v>
      </c>
      <c r="C13" s="77">
        <f t="shared" si="6"/>
        <v>111.80800000000001</v>
      </c>
      <c r="D13" s="77">
        <f t="shared" si="6"/>
        <v>110.04300000000001</v>
      </c>
      <c r="E13" s="77">
        <f t="shared" si="6"/>
        <v>93.927000000000007</v>
      </c>
      <c r="F13" s="77">
        <f t="shared" si="6"/>
        <v>102.71899999999999</v>
      </c>
      <c r="G13" s="77">
        <f t="shared" si="6"/>
        <v>83.808999999999997</v>
      </c>
      <c r="H13" s="77">
        <f t="shared" si="1"/>
        <v>-10.118000000000009</v>
      </c>
      <c r="I13" s="77"/>
      <c r="R13" s="79"/>
      <c r="S13" s="79"/>
      <c r="T13" s="79"/>
      <c r="U13" s="79"/>
      <c r="V13" s="79"/>
      <c r="W13" s="79"/>
    </row>
    <row r="14" spans="1:23" ht="14.45" x14ac:dyDescent="0.3">
      <c r="B14" s="77">
        <f t="shared" ref="B14:G14" si="7">SUM(B4:B13)</f>
        <v>2111.2999999999997</v>
      </c>
      <c r="C14" s="77">
        <f t="shared" si="7"/>
        <v>1846.3160000000003</v>
      </c>
      <c r="D14" s="77">
        <f t="shared" si="7"/>
        <v>1778.596</v>
      </c>
      <c r="E14" s="77">
        <f t="shared" si="7"/>
        <v>1789.7770000000003</v>
      </c>
      <c r="F14" s="77">
        <f t="shared" si="7"/>
        <v>1790.623</v>
      </c>
      <c r="G14" s="77">
        <f t="shared" si="7"/>
        <v>1849.0150000000001</v>
      </c>
      <c r="H14" s="77">
        <f t="shared" si="1"/>
        <v>59.237999999999829</v>
      </c>
      <c r="I14" s="77"/>
      <c r="L14" s="79"/>
      <c r="M14" s="79"/>
    </row>
    <row r="15" spans="1:23" ht="14.45" x14ac:dyDescent="0.3">
      <c r="B15" s="77"/>
      <c r="C15" s="77"/>
      <c r="D15" s="77"/>
      <c r="E15" s="77"/>
      <c r="F15" s="77"/>
      <c r="G15" s="77"/>
      <c r="L15" s="79"/>
      <c r="M15" s="79"/>
    </row>
    <row r="16" spans="1:23" s="80" customFormat="1" x14ac:dyDescent="0.25">
      <c r="A16" s="80" t="s">
        <v>157</v>
      </c>
      <c r="R16" s="79"/>
      <c r="S16" s="79"/>
      <c r="T16" s="79"/>
      <c r="U16" s="79"/>
      <c r="V16" s="79"/>
      <c r="W16" s="79"/>
    </row>
    <row r="17" spans="1:23" ht="14.45" x14ac:dyDescent="0.3">
      <c r="R17" s="79"/>
      <c r="S17" s="79"/>
      <c r="T17" s="79"/>
      <c r="U17" s="79"/>
      <c r="V17" s="79"/>
      <c r="W17" s="79"/>
    </row>
    <row r="18" spans="1:23" ht="14.45" x14ac:dyDescent="0.3">
      <c r="B18" s="20" t="s">
        <v>156</v>
      </c>
      <c r="C18" s="20" t="s">
        <v>155</v>
      </c>
      <c r="D18" s="20" t="s">
        <v>154</v>
      </c>
      <c r="E18" s="20" t="s">
        <v>24</v>
      </c>
      <c r="F18" s="20" t="s">
        <v>43</v>
      </c>
      <c r="G18" s="20" t="s">
        <v>48</v>
      </c>
      <c r="R18" s="79"/>
      <c r="S18" s="79"/>
      <c r="T18" s="79"/>
      <c r="U18" s="79"/>
      <c r="V18" s="79"/>
      <c r="W18" s="79"/>
    </row>
    <row r="19" spans="1:23" ht="60.6" customHeight="1" x14ac:dyDescent="0.25">
      <c r="A19" s="78" t="s">
        <v>153</v>
      </c>
      <c r="B19" s="77">
        <v>310959</v>
      </c>
      <c r="C19" s="77">
        <v>293224</v>
      </c>
      <c r="D19" s="77">
        <v>385257</v>
      </c>
      <c r="E19" s="77">
        <v>385535</v>
      </c>
      <c r="F19" s="77">
        <v>383982</v>
      </c>
      <c r="G19" s="77">
        <v>386391</v>
      </c>
    </row>
    <row r="20" spans="1:23" ht="55.9" customHeight="1" x14ac:dyDescent="0.25">
      <c r="A20" s="78" t="s">
        <v>152</v>
      </c>
      <c r="B20" s="77">
        <v>288283</v>
      </c>
      <c r="C20" s="77">
        <v>249890</v>
      </c>
      <c r="D20" s="77">
        <v>214255</v>
      </c>
      <c r="E20" s="77">
        <v>232506</v>
      </c>
      <c r="F20" s="77">
        <v>250152</v>
      </c>
      <c r="G20" s="77">
        <v>264314</v>
      </c>
      <c r="R20" s="79"/>
      <c r="S20" s="79"/>
      <c r="T20" s="79"/>
      <c r="U20" s="79"/>
      <c r="V20" s="79"/>
      <c r="W20" s="79"/>
    </row>
    <row r="21" spans="1:23" ht="37.15" customHeight="1" x14ac:dyDescent="0.25">
      <c r="A21" s="78" t="s">
        <v>151</v>
      </c>
      <c r="B21" s="77">
        <v>178875</v>
      </c>
      <c r="C21" s="77">
        <v>145593</v>
      </c>
      <c r="D21" s="77">
        <v>147908</v>
      </c>
      <c r="E21" s="77">
        <v>120330</v>
      </c>
      <c r="F21" s="77">
        <v>127744</v>
      </c>
      <c r="G21" s="77">
        <v>125317</v>
      </c>
    </row>
    <row r="22" spans="1:23" ht="40.15" customHeight="1" x14ac:dyDescent="0.25">
      <c r="A22" s="78" t="s">
        <v>150</v>
      </c>
      <c r="B22" s="77">
        <v>92540</v>
      </c>
      <c r="C22" s="77">
        <v>103795</v>
      </c>
      <c r="D22" s="77">
        <v>70953</v>
      </c>
      <c r="E22" s="77">
        <v>80615</v>
      </c>
      <c r="F22" s="77">
        <v>63935</v>
      </c>
      <c r="G22" s="77">
        <v>70713</v>
      </c>
    </row>
    <row r="23" spans="1:23" ht="60.6" customHeight="1" x14ac:dyDescent="0.25">
      <c r="A23" s="78" t="s">
        <v>149</v>
      </c>
      <c r="B23" s="77">
        <v>63004</v>
      </c>
      <c r="C23" s="77">
        <v>60148</v>
      </c>
      <c r="D23" s="77">
        <v>57928</v>
      </c>
      <c r="E23" s="77">
        <v>66115</v>
      </c>
      <c r="F23" s="77">
        <v>65833</v>
      </c>
      <c r="G23" s="77">
        <v>72693</v>
      </c>
    </row>
    <row r="24" spans="1:23" ht="40.15" customHeight="1" x14ac:dyDescent="0.25">
      <c r="A24" s="78" t="s">
        <v>148</v>
      </c>
      <c r="B24" s="77">
        <v>211946</v>
      </c>
      <c r="C24" s="77">
        <v>165307</v>
      </c>
      <c r="D24" s="77">
        <v>146040</v>
      </c>
      <c r="E24" s="77">
        <v>178865</v>
      </c>
      <c r="F24" s="77">
        <v>153090</v>
      </c>
      <c r="G24" s="77">
        <v>161150</v>
      </c>
    </row>
    <row r="25" spans="1:23" ht="46.15" customHeight="1" x14ac:dyDescent="0.25">
      <c r="A25" s="78" t="s">
        <v>147</v>
      </c>
      <c r="B25" s="77">
        <v>127857</v>
      </c>
      <c r="C25" s="77">
        <v>97789</v>
      </c>
      <c r="D25" s="77">
        <v>104973</v>
      </c>
      <c r="E25" s="77">
        <v>124169</v>
      </c>
      <c r="F25" s="77">
        <v>104623</v>
      </c>
      <c r="G25" s="77">
        <v>111476</v>
      </c>
    </row>
    <row r="26" spans="1:23" ht="25.9" customHeight="1" x14ac:dyDescent="0.25">
      <c r="A26" s="78" t="s">
        <v>146</v>
      </c>
      <c r="B26" s="77">
        <v>347180</v>
      </c>
      <c r="C26" s="77">
        <v>311768</v>
      </c>
      <c r="D26" s="77">
        <v>299167</v>
      </c>
      <c r="E26" s="77">
        <v>280552</v>
      </c>
      <c r="F26" s="77">
        <v>277150</v>
      </c>
      <c r="G26" s="77">
        <v>294409</v>
      </c>
    </row>
    <row r="27" spans="1:23" ht="59.45" customHeight="1" x14ac:dyDescent="0.25">
      <c r="A27" s="78" t="s">
        <v>145</v>
      </c>
      <c r="B27" s="77">
        <v>120650</v>
      </c>
      <c r="C27" s="77">
        <v>101316</v>
      </c>
      <c r="D27" s="77">
        <v>73631</v>
      </c>
      <c r="E27" s="77">
        <v>89998</v>
      </c>
      <c r="F27" s="77">
        <v>95794</v>
      </c>
      <c r="G27" s="77">
        <v>122018</v>
      </c>
    </row>
    <row r="28" spans="1:23" ht="45.6" customHeight="1" x14ac:dyDescent="0.25">
      <c r="A28" s="78" t="s">
        <v>144</v>
      </c>
      <c r="B28" s="77">
        <v>71275</v>
      </c>
      <c r="C28" s="77">
        <v>64911</v>
      </c>
      <c r="D28" s="77">
        <v>49945</v>
      </c>
      <c r="E28" s="77">
        <v>44411</v>
      </c>
      <c r="F28" s="77">
        <v>58390</v>
      </c>
      <c r="G28" s="77">
        <v>59144</v>
      </c>
    </row>
    <row r="29" spans="1:23" ht="36.6" customHeight="1" x14ac:dyDescent="0.25">
      <c r="A29" s="78" t="s">
        <v>143</v>
      </c>
      <c r="B29" s="77">
        <v>163330</v>
      </c>
      <c r="C29" s="77">
        <v>140767</v>
      </c>
      <c r="D29" s="77">
        <v>118496</v>
      </c>
      <c r="E29" s="77">
        <v>92754</v>
      </c>
      <c r="F29" s="77">
        <v>107211</v>
      </c>
      <c r="G29" s="77">
        <v>97581</v>
      </c>
    </row>
    <row r="30" spans="1:23" ht="28.9" customHeight="1" x14ac:dyDescent="0.25">
      <c r="A30" s="78" t="s">
        <v>142</v>
      </c>
      <c r="B30" s="77">
        <v>65236</v>
      </c>
      <c r="C30" s="77">
        <v>59884</v>
      </c>
      <c r="D30" s="77">
        <v>55083</v>
      </c>
      <c r="E30" s="77">
        <v>58051</v>
      </c>
      <c r="F30" s="77">
        <v>54154</v>
      </c>
      <c r="G30" s="77">
        <v>52709</v>
      </c>
    </row>
    <row r="31" spans="1:23" ht="27" customHeight="1" x14ac:dyDescent="0.25">
      <c r="A31" s="78" t="s">
        <v>141</v>
      </c>
      <c r="B31" s="77">
        <v>70165</v>
      </c>
      <c r="C31" s="77">
        <v>51924</v>
      </c>
      <c r="D31" s="77">
        <v>54960</v>
      </c>
      <c r="E31" s="77">
        <v>35876</v>
      </c>
      <c r="F31" s="77">
        <v>48565</v>
      </c>
      <c r="G31" s="77">
        <v>31100</v>
      </c>
    </row>
    <row r="32" spans="1:23" x14ac:dyDescent="0.25">
      <c r="A32" s="78"/>
      <c r="B32" s="77">
        <f t="shared" ref="B32:G32" si="8">SUM(B19:B31)</f>
        <v>2111300</v>
      </c>
      <c r="C32" s="77">
        <f t="shared" si="8"/>
        <v>1846316</v>
      </c>
      <c r="D32" s="77">
        <f t="shared" si="8"/>
        <v>1778596</v>
      </c>
      <c r="E32" s="77">
        <f t="shared" si="8"/>
        <v>1789777</v>
      </c>
      <c r="F32" s="77">
        <f t="shared" si="8"/>
        <v>1790623</v>
      </c>
      <c r="G32" s="77">
        <f t="shared" si="8"/>
        <v>1849015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 quarterly GDP growth</vt:lpstr>
      <vt:lpstr>2. Sectoral growth</vt:lpstr>
      <vt:lpstr>3. Real economy shares of GDP</vt:lpstr>
      <vt:lpstr>4. expenditure on GDP</vt:lpstr>
      <vt:lpstr>5. Quarterly production volumes</vt:lpstr>
      <vt:lpstr>6. Mfg sales in constant rands</vt:lpstr>
      <vt:lpstr>7. Employment by sector</vt:lpstr>
      <vt:lpstr>8. Employment in mfg and other</vt:lpstr>
      <vt:lpstr>9. Employment mfg subsectors</vt:lpstr>
      <vt:lpstr>10. Mining employment</vt:lpstr>
      <vt:lpstr>11. Exports, imports, BOT</vt:lpstr>
      <vt:lpstr>12_13 imports exports sector</vt:lpstr>
      <vt:lpstr>Table 1.Trade by mfg subsectors</vt:lpstr>
      <vt:lpstr>14. Quarterly investment</vt:lpstr>
      <vt:lpstr>15. Change in investment</vt:lpstr>
      <vt:lpstr>16. Return on assets</vt:lpstr>
      <vt:lpstr>17. Mining and mfg profits</vt:lpstr>
      <vt:lpstr>18. Investment in manufacturing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Asanda Fotoyi</dc:creator>
  <cp:lastModifiedBy>Neva Makgetla</cp:lastModifiedBy>
  <dcterms:created xsi:type="dcterms:W3CDTF">2018-03-06T09:17:14Z</dcterms:created>
  <dcterms:modified xsi:type="dcterms:W3CDTF">2018-06-09T18:36:39Z</dcterms:modified>
</cp:coreProperties>
</file>