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va\documents\econ data\real economy bulletin\REB Q3 2020\"/>
    </mc:Choice>
  </mc:AlternateContent>
  <bookViews>
    <workbookView xWindow="0" yWindow="0" windowWidth="19200" windowHeight="7050" firstSheet="8" activeTab="9"/>
  </bookViews>
  <sheets>
    <sheet name="1. Quarterly change in GDP" sheetId="23" r:id="rId1"/>
    <sheet name="2. Monthly mfg sales" sheetId="47" r:id="rId2"/>
    <sheet name="3. Eskom elec sent out" sheetId="62" r:id="rId3"/>
    <sheet name="4. GDP growth by sector" sheetId="24" r:id="rId4"/>
    <sheet name="5. Mfg sales by industry" sheetId="63" r:id="rId5"/>
    <sheet name="6. Catering and accommodation" sheetId="56" r:id="rId6"/>
    <sheet name="7. Expenditure on GDP" sheetId="44" r:id="rId7"/>
    <sheet name="8. IMF forecasts by income" sheetId="64" r:id="rId8"/>
    <sheet name="9. IMF forecasts BRICS" sheetId="65" r:id="rId9"/>
    <sheet name="10. New cases by province" sheetId="61" r:id="rId10"/>
    <sheet name="11. Employment by Sector " sheetId="37" r:id="rId11"/>
    <sheet name="12. Indices of mfg employment" sheetId="38" r:id="rId12"/>
    <sheet name="13. Employment by mfg industry" sheetId="39" r:id="rId13"/>
    <sheet name="14. Mining Employment" sheetId="40" r:id="rId14"/>
    <sheet name="15. Exports, imports, BOT" sheetId="32" r:id="rId15"/>
    <sheet name="16. Exports &amp; imports by sector" sheetId="48" r:id="rId16"/>
    <sheet name="17. Manufacturing trade" sheetId="33" r:id="rId17"/>
    <sheet name="18. Trade in auto &amp; components" sheetId="49" r:id="rId18"/>
    <sheet name="19. Mining and metals exports" sheetId="50" r:id="rId19"/>
    <sheet name="20. Investment by organisation" sheetId="54" r:id="rId20"/>
    <sheet name="21. Return on Assets by Sector" sheetId="42" r:id="rId21"/>
    <sheet name="22. Mining and mfg profits" sheetId="41" r:id="rId22"/>
    <sheet name="23. Exports by product" sheetId="66" r:id="rId23"/>
  </sheets>
  <externalReferences>
    <externalReference r:id="rId24"/>
    <externalReference r:id="rId25"/>
    <externalReference r:id="rId26"/>
    <externalReference r:id="rId27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0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0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0" hidden="1">[1]Table6!#REF!</definedName>
    <definedName name="_AMO_SingleObject_30194841_ROM_F0.SEC2.Tabulate_1.SEC1.FTR.TXT1" localSheetId="3" hidden="1">[1]Table6!#REF!</definedName>
    <definedName name="_AMO_SingleObject_30194841_ROM_F0.SEC2.Tabulate_1.SEC1.FTR.TXT1" hidden="1">[1]Table6!#REF!</definedName>
    <definedName name="_AMO_SingleObject_362274166__A1">'[2]Use table 2007 '!$A$2:$BN$121</definedName>
    <definedName name="_AMO_SingleObject_37461558_ROM_F0.SEC2.Tabulate_1.SEC1.HDR.TXT1" localSheetId="0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0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0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hidden="1">'[1]Table 2'!#REF!</definedName>
    <definedName name="_AMO_SingleObject_921006515_ROM_F0.SEC2.Tabulate_1.SEC1.HDR.TXT1" localSheetId="0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"'1d42739f-d7fd-4229-a551-64b856bb941d'"</definedName>
    <definedName name="_AMO_XmlVersion" hidden="1">"'1'"</definedName>
    <definedName name="Asanda">'[3]Table 2'!#REF!</definedName>
    <definedName name="B1_av78">#REF!</definedName>
    <definedName name="Budget_adjusted_96_97">#REF!</definedName>
    <definedName name="Budget_main_96_97">#REF!</definedName>
    <definedName name="Budget_main_97_98">#REF!</definedName>
    <definedName name="DHDHDH">#REF!</definedName>
    <definedName name="Emp" hidden="1">'[1]Table 2'!#REF!</definedName>
    <definedName name="End_column">#REF!</definedName>
    <definedName name="End_Row">#REF!</definedName>
    <definedName name="End_sheet">#REF!</definedName>
    <definedName name="Expend_actual_96_97">#REF!</definedName>
    <definedName name="FitTall">#REF!</definedName>
    <definedName name="FitWide">#REF!</definedName>
    <definedName name="FooterLeft1">#REF!</definedName>
    <definedName name="FooterLeft2">#REF!</definedName>
    <definedName name="FooterLeft3">#REF!</definedName>
    <definedName name="FooterLeft4">#REF!</definedName>
    <definedName name="FooterLeft5">#REF!</definedName>
    <definedName name="FooterLeft6">#REF!</definedName>
    <definedName name="FooterRight1">#REF!</definedName>
    <definedName name="FooterRight2">#REF!</definedName>
    <definedName name="FooterRight3">#REF!</definedName>
    <definedName name="FooterRight4">#REF!</definedName>
    <definedName name="FooterRight5">#REF!</definedName>
    <definedName name="FooterRight6">#REF!</definedName>
    <definedName name="HeaderLeft1">#REF!</definedName>
    <definedName name="HeaderLeft2">#REF!</definedName>
    <definedName name="HeaderLeft3">#REF!</definedName>
    <definedName name="HeaderLeft4">#REF!</definedName>
    <definedName name="HeaderLeft5">#REF!</definedName>
    <definedName name="HeaderLeft6">#REF!</definedName>
    <definedName name="HeaderRight1">#REF!</definedName>
    <definedName name="HeaderRight2">#REF!</definedName>
    <definedName name="HeaderRight3">#REF!</definedName>
    <definedName name="HeaderRight4">#REF!</definedName>
    <definedName name="HeaderRight5">#REF!</definedName>
    <definedName name="HeaderRight6">#REF!</definedName>
    <definedName name="Hennie_Table_5_Page_1">#REF!</definedName>
    <definedName name="Hennie_Table_5_page_2">#REF!</definedName>
    <definedName name="hhuh">#REF!</definedName>
    <definedName name="huh">#REF!</definedName>
    <definedName name="Index_Sheet_Kutools">#REF!</definedName>
    <definedName name="j" localSheetId="0" hidden="1">'[1]Table 2.5'!#REF!</definedName>
    <definedName name="j" localSheetId="3" hidden="1">'[1]Table 2.5'!#REF!</definedName>
    <definedName name="j" hidden="1">'[1]Table 2.5'!#REF!</definedName>
    <definedName name="mmm" hidden="1">[1]Table6!#REF!</definedName>
    <definedName name="MTEF_initial_00_01">#REF!</definedName>
    <definedName name="MTEF_initial_98_99">#REF!</definedName>
    <definedName name="MTEF_initial_99_00">#REF!</definedName>
    <definedName name="MTEF_revised_00_01">#REF!</definedName>
    <definedName name="MTEF_revised_98_99">#REF!</definedName>
    <definedName name="MTEF_revised_99_00">#REF!</definedName>
    <definedName name="MyCurYear">#REF!</definedName>
    <definedName name="myHeight">#REF!</definedName>
    <definedName name="myWidth">#REF!</definedName>
    <definedName name="myWodth">#REF!</definedName>
    <definedName name="PrintArea">#REF!</definedName>
    <definedName name="Projection_adjusted_97_98">#REF!</definedName>
    <definedName name="Projection_arithmetic_97_98">#REF!</definedName>
    <definedName name="Projection_initial_97_98">#REF!</definedName>
    <definedName name="RowSettings">#REF!</definedName>
    <definedName name="SASApp_GDPDATA_DISCREPANCY_TABLE">#REF!</definedName>
    <definedName name="SASApp_GDPDATA_SUPPLY_TABLE_FIRST">#REF!</definedName>
    <definedName name="SASApp_GDPDATA_SUPPLY_TABLE_SECOND">#REF!</definedName>
    <definedName name="SASApp_GDPDATA_USE_TABLE_FIRST">#REF!</definedName>
    <definedName name="SASApp_GDPDATA_USE_TABLE_SECOND">#REF!</definedName>
    <definedName name="SEP08N_SML">#REF!</definedName>
    <definedName name="Start_column">#REF!</definedName>
    <definedName name="Start_Row">#REF!</definedName>
    <definedName name="Start_sheet">#REF!</definedName>
    <definedName name="Summary_Tables">[3]Table1!#REF!</definedName>
    <definedName name="Summary_Tables_10">#REF!</definedName>
    <definedName name="Summary_Tables_11">[3]Table2.1!#REF!</definedName>
    <definedName name="Summary_Tables_14">#REF!</definedName>
    <definedName name="Summary_Tables_15">#REF!</definedName>
    <definedName name="Summary_Tables_17">[3]Table3.7!#REF!</definedName>
    <definedName name="Summary_Tables_18">[3]Table3.6!#REF!</definedName>
    <definedName name="Summary_Tables_19">#REF!</definedName>
    <definedName name="Summary_Tables_2">[3]Table1!#REF!</definedName>
    <definedName name="Summary_Tables_20">[3]Table4!#REF!</definedName>
    <definedName name="Summary_Tables_24">[3]Table8!#REF!</definedName>
    <definedName name="Summary_Tables_25">[3]Table2.2!#REF!</definedName>
    <definedName name="Summary_Tables_26">[3]Table2.2!#REF!</definedName>
    <definedName name="Summary_Tables_27">#REF!</definedName>
    <definedName name="Summary_Tables_28">'[3]Table 2'!#REF!</definedName>
    <definedName name="Summary_Tables_29">'[3]Table 2'!#REF!</definedName>
    <definedName name="Summary_Tables_3">[4]Table2.2!#REF!</definedName>
    <definedName name="Summary_Tables_30">'[3]Table 2'!#REF!</definedName>
    <definedName name="Summary_Tables_31">#REF!</definedName>
    <definedName name="Summary_Tables_32">#REF!</definedName>
    <definedName name="Summary_Tables_34">[3]Table3.8a!#REF!</definedName>
    <definedName name="Summary_Tables_35">[3]Table3.8b!#REF!</definedName>
    <definedName name="Summary_Tables_36">#REF!</definedName>
    <definedName name="Summary_Tables_37">[3]Table3.8c!#REF!</definedName>
    <definedName name="Summary_Tables_38">[3]Table3.6!#REF!</definedName>
    <definedName name="Summary_Tables_4">[4]Table2.2!#REF!</definedName>
    <definedName name="Summary_Tables_44">[3]Table2.1!#REF!</definedName>
    <definedName name="Summary_Tables_45">[3]Table2.2!#REF!</definedName>
    <definedName name="Summary_Tables_46">[3]Table2.2!#REF!</definedName>
    <definedName name="Summary_Tables_5">[4]Table2.2!#REF!</definedName>
    <definedName name="Z_B5B3C281_3E7C_11D3_BF6D_444553540000_.wvu.Cols" localSheetId="0" hidden="1">#REF!,#REF!,#REF!,#REF!</definedName>
    <definedName name="Z_B5B3C281_3E7C_11D3_BF6D_444553540000_.wvu.Cols" localSheetId="3" hidden="1">#REF!,#REF!,#REF!,#REF!</definedName>
    <definedName name="Z_B5B3C281_3E7C_11D3_BF6D_444553540000_.wvu.Cols" hidden="1">#REF!,#REF!,#REF!,#REF!</definedName>
    <definedName name="Z_B5B3C281_3E7C_11D3_BF6D_444553540000_.wvu.PrintArea" localSheetId="0" hidden="1">#REF!</definedName>
    <definedName name="Z_B5B3C281_3E7C_11D3_BF6D_444553540000_.wvu.PrintArea" localSheetId="3" hidden="1">#REF!</definedName>
    <definedName name="Z_B5B3C281_3E7C_11D3_BF6D_444553540000_.wvu.PrintArea" hidden="1">#REF!</definedName>
    <definedName name="Z_B5B3C281_3E7C_11D3_BF6D_444553540000_.wvu.Rows" localSheetId="0" hidden="1">#REF!</definedName>
    <definedName name="Z_B5B3C281_3E7C_11D3_BF6D_444553540000_.wvu.Rows" localSheetId="3" hidden="1">#REF!</definedName>
    <definedName name="Z_B5B3C281_3E7C_11D3_BF6D_444553540000_.wvu.Row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2" l="1"/>
  <c r="L4" i="32"/>
  <c r="M4" i="32"/>
  <c r="K5" i="32"/>
  <c r="L5" i="32"/>
  <c r="M5" i="32"/>
  <c r="K6" i="32"/>
  <c r="M6" i="32" s="1"/>
  <c r="L6" i="32"/>
  <c r="K7" i="32"/>
  <c r="L7" i="32"/>
  <c r="M7" i="32"/>
  <c r="K8" i="32"/>
  <c r="L8" i="32"/>
  <c r="M8" i="32"/>
  <c r="K9" i="32"/>
  <c r="M9" i="32" s="1"/>
  <c r="L9" i="32"/>
  <c r="K10" i="32"/>
  <c r="L10" i="32"/>
  <c r="M10" i="32"/>
  <c r="K11" i="32"/>
  <c r="L11" i="32"/>
  <c r="M11" i="32"/>
  <c r="K12" i="32"/>
  <c r="L12" i="32"/>
  <c r="M12" i="32"/>
  <c r="K13" i="32"/>
  <c r="L13" i="32"/>
  <c r="M13" i="32"/>
  <c r="K14" i="32"/>
  <c r="M14" i="32" s="1"/>
  <c r="L14" i="32"/>
  <c r="K15" i="32"/>
  <c r="L15" i="32"/>
  <c r="M15" i="32"/>
  <c r="K16" i="32"/>
  <c r="L16" i="32"/>
  <c r="M16" i="32"/>
  <c r="K17" i="32"/>
  <c r="M17" i="32" s="1"/>
  <c r="L17" i="32"/>
  <c r="K18" i="32"/>
  <c r="L18" i="32"/>
  <c r="M18" i="32"/>
  <c r="K19" i="32"/>
  <c r="L19" i="32"/>
  <c r="M19" i="32"/>
  <c r="K20" i="32"/>
  <c r="L20" i="32"/>
  <c r="M20" i="32"/>
  <c r="K21" i="32"/>
  <c r="L21" i="32"/>
  <c r="M21" i="32"/>
  <c r="K22" i="32"/>
  <c r="M22" i="32" s="1"/>
  <c r="L22" i="32"/>
  <c r="K23" i="32"/>
  <c r="L23" i="32"/>
  <c r="M23" i="32"/>
  <c r="K24" i="32"/>
  <c r="L24" i="32"/>
  <c r="M24" i="32"/>
  <c r="K25" i="32"/>
  <c r="M25" i="32" s="1"/>
  <c r="L25" i="32"/>
  <c r="K26" i="32"/>
  <c r="L26" i="32"/>
  <c r="M26" i="32"/>
  <c r="K27" i="32"/>
  <c r="L27" i="32"/>
  <c r="M27" i="32"/>
  <c r="K28" i="32"/>
  <c r="L28" i="32"/>
  <c r="M28" i="32"/>
  <c r="K29" i="32"/>
  <c r="L29" i="32"/>
  <c r="M29" i="32"/>
  <c r="K30" i="32"/>
  <c r="M30" i="32" s="1"/>
  <c r="L30" i="32"/>
  <c r="K31" i="32"/>
  <c r="L31" i="32"/>
  <c r="M31" i="32"/>
  <c r="K32" i="32"/>
  <c r="L32" i="32"/>
  <c r="M32" i="32"/>
  <c r="K33" i="32"/>
  <c r="M33" i="32" s="1"/>
  <c r="L33" i="32"/>
  <c r="K34" i="32"/>
  <c r="L34" i="32"/>
  <c r="M34" i="32"/>
  <c r="K35" i="32"/>
  <c r="L35" i="32"/>
  <c r="M35" i="32"/>
  <c r="K36" i="32"/>
  <c r="L36" i="32"/>
  <c r="M36" i="32"/>
  <c r="K37" i="32"/>
  <c r="L37" i="32"/>
  <c r="M37" i="32"/>
  <c r="K38" i="32"/>
  <c r="M38" i="32" s="1"/>
  <c r="L38" i="32"/>
  <c r="K39" i="32"/>
  <c r="L39" i="32"/>
  <c r="M39" i="32"/>
  <c r="K40" i="32"/>
  <c r="L40" i="32"/>
  <c r="M40" i="32"/>
  <c r="K41" i="32"/>
  <c r="M41" i="32" s="1"/>
  <c r="L41" i="32"/>
  <c r="K42" i="32"/>
  <c r="L42" i="32"/>
  <c r="M42" i="32"/>
  <c r="K43" i="32"/>
  <c r="L43" i="32"/>
  <c r="M43" i="32"/>
  <c r="K44" i="32"/>
  <c r="L44" i="32"/>
  <c r="M44" i="32"/>
  <c r="K45" i="32"/>
  <c r="L45" i="32"/>
  <c r="M45" i="32"/>
  <c r="K46" i="32"/>
  <c r="M46" i="32" s="1"/>
  <c r="L46" i="32"/>
  <c r="C41" i="32"/>
  <c r="D41" i="32"/>
  <c r="C42" i="32"/>
  <c r="D42" i="32"/>
  <c r="C43" i="32"/>
  <c r="D43" i="32"/>
  <c r="G20" i="44" l="1"/>
  <c r="H20" i="44"/>
  <c r="I20" i="44"/>
  <c r="J20" i="44"/>
  <c r="K20" i="44"/>
  <c r="I27" i="44" s="1"/>
  <c r="G21" i="44"/>
  <c r="G28" i="44" s="1"/>
  <c r="H21" i="44"/>
  <c r="I21" i="44"/>
  <c r="J21" i="44"/>
  <c r="K21" i="44"/>
  <c r="G22" i="44"/>
  <c r="H22" i="44"/>
  <c r="I22" i="44"/>
  <c r="I29" i="44" s="1"/>
  <c r="J22" i="44"/>
  <c r="J29" i="44" s="1"/>
  <c r="K22" i="44"/>
  <c r="G29" i="44" s="1"/>
  <c r="G23" i="44"/>
  <c r="G30" i="44" s="1"/>
  <c r="H23" i="44"/>
  <c r="I23" i="44"/>
  <c r="J23" i="44"/>
  <c r="K23" i="44"/>
  <c r="J30" i="44" s="1"/>
  <c r="G24" i="44"/>
  <c r="G31" i="44" s="1"/>
  <c r="H24" i="44"/>
  <c r="H31" i="44" s="1"/>
  <c r="I24" i="44"/>
  <c r="J24" i="44"/>
  <c r="J31" i="44" s="1"/>
  <c r="K24" i="44"/>
  <c r="G25" i="44"/>
  <c r="H25" i="44"/>
  <c r="I25" i="44"/>
  <c r="J25" i="44"/>
  <c r="J32" i="44" s="1"/>
  <c r="K25" i="44"/>
  <c r="H32" i="44" s="1"/>
  <c r="H27" i="44"/>
  <c r="H28" i="44"/>
  <c r="I28" i="44"/>
  <c r="J28" i="44"/>
  <c r="K28" i="44"/>
  <c r="K29" i="44"/>
  <c r="H30" i="44"/>
  <c r="I30" i="44"/>
  <c r="K30" i="44"/>
  <c r="I31" i="44"/>
  <c r="K31" i="44"/>
  <c r="G32" i="44"/>
  <c r="G27" i="44" l="1"/>
  <c r="K32" i="44"/>
  <c r="K27" i="44"/>
  <c r="I32" i="44"/>
  <c r="H29" i="44"/>
  <c r="J27" i="44"/>
  <c r="C6" i="54" l="1"/>
  <c r="D6" i="54"/>
  <c r="E6" i="54"/>
  <c r="F6" i="54"/>
  <c r="G6" i="54"/>
  <c r="H6" i="54"/>
  <c r="I6" i="54"/>
  <c r="C7" i="54"/>
  <c r="D7" i="54"/>
  <c r="E7" i="54"/>
  <c r="F7" i="54"/>
  <c r="G7" i="54"/>
  <c r="H7" i="54"/>
  <c r="I7" i="54"/>
  <c r="C8" i="54"/>
  <c r="D8" i="54"/>
  <c r="E8" i="54"/>
  <c r="F8" i="54"/>
  <c r="G8" i="54"/>
  <c r="H8" i="54"/>
  <c r="I8" i="54"/>
  <c r="B7" i="54"/>
  <c r="B8" i="54"/>
  <c r="B6" i="54"/>
  <c r="C12" i="54"/>
  <c r="D12" i="54"/>
  <c r="E12" i="54"/>
  <c r="F12" i="54"/>
  <c r="G12" i="54"/>
  <c r="H12" i="54"/>
  <c r="I12" i="54"/>
  <c r="C13" i="54"/>
  <c r="D13" i="54"/>
  <c r="E13" i="54"/>
  <c r="F13" i="54"/>
  <c r="G13" i="54"/>
  <c r="H13" i="54"/>
  <c r="I13" i="54"/>
  <c r="C14" i="54"/>
  <c r="D14" i="54"/>
  <c r="E14" i="54"/>
  <c r="F14" i="54"/>
  <c r="G14" i="54"/>
  <c r="H14" i="54"/>
  <c r="I14" i="54"/>
  <c r="B13" i="54"/>
  <c r="B14" i="54"/>
  <c r="B12" i="54"/>
  <c r="C16" i="54"/>
  <c r="D16" i="54"/>
  <c r="E16" i="54"/>
  <c r="F16" i="54"/>
  <c r="G16" i="54"/>
  <c r="H16" i="54"/>
  <c r="I16" i="54"/>
  <c r="C17" i="54"/>
  <c r="D17" i="54"/>
  <c r="E17" i="54"/>
  <c r="F17" i="54"/>
  <c r="G17" i="54"/>
  <c r="H17" i="54"/>
  <c r="I17" i="54"/>
  <c r="C18" i="54"/>
  <c r="D18" i="54"/>
  <c r="E18" i="54"/>
  <c r="F18" i="54"/>
  <c r="G18" i="54"/>
  <c r="H18" i="54"/>
  <c r="I18" i="54"/>
  <c r="B17" i="54"/>
  <c r="B18" i="54"/>
  <c r="B16" i="54"/>
  <c r="E110" i="23" l="1"/>
  <c r="B110" i="23" s="1"/>
  <c r="E109" i="23"/>
  <c r="B109" i="23" s="1"/>
  <c r="E108" i="23"/>
  <c r="B108" i="23" s="1"/>
  <c r="E107" i="23"/>
  <c r="B107" i="23"/>
  <c r="E106" i="23"/>
  <c r="B106" i="23" s="1"/>
  <c r="E105" i="23"/>
  <c r="B105" i="23"/>
  <c r="E104" i="23"/>
  <c r="B104" i="23" s="1"/>
  <c r="E103" i="23"/>
  <c r="B103" i="23"/>
  <c r="E102" i="23"/>
  <c r="B102" i="23" s="1"/>
  <c r="E101" i="23"/>
  <c r="B101" i="23"/>
  <c r="E100" i="23"/>
  <c r="B100" i="23" s="1"/>
  <c r="E99" i="23"/>
  <c r="B99" i="23"/>
  <c r="E98" i="23"/>
  <c r="B98" i="23" s="1"/>
  <c r="E97" i="23"/>
  <c r="B97" i="23"/>
  <c r="E96" i="23"/>
  <c r="B96" i="23" s="1"/>
  <c r="E95" i="23"/>
  <c r="B95" i="23"/>
  <c r="E94" i="23"/>
  <c r="B94" i="23" s="1"/>
  <c r="E93" i="23"/>
  <c r="B93" i="23"/>
  <c r="E92" i="23"/>
  <c r="B92" i="23" s="1"/>
  <c r="E91" i="23"/>
  <c r="B91" i="23"/>
  <c r="E90" i="23"/>
  <c r="B90" i="23" s="1"/>
  <c r="E89" i="23"/>
  <c r="B89" i="23"/>
  <c r="E88" i="23"/>
  <c r="B88" i="23" s="1"/>
  <c r="E87" i="23"/>
  <c r="B87" i="23"/>
  <c r="E86" i="23"/>
  <c r="B86" i="23" s="1"/>
  <c r="E85" i="23"/>
  <c r="B85" i="23"/>
  <c r="E84" i="23"/>
  <c r="B84" i="23" s="1"/>
  <c r="E83" i="23"/>
  <c r="B83" i="23"/>
  <c r="E82" i="23"/>
  <c r="B82" i="23" s="1"/>
  <c r="E81" i="23"/>
  <c r="B81" i="23"/>
  <c r="E80" i="23"/>
  <c r="B80" i="23" s="1"/>
  <c r="E79" i="23"/>
  <c r="B79" i="23"/>
  <c r="E78" i="23"/>
  <c r="B78" i="23" s="1"/>
  <c r="E77" i="23"/>
  <c r="B77" i="23"/>
  <c r="E76" i="23"/>
  <c r="B76" i="23" s="1"/>
  <c r="E75" i="23"/>
  <c r="B75" i="23"/>
  <c r="E74" i="23"/>
  <c r="B74" i="23" s="1"/>
  <c r="E73" i="23"/>
  <c r="B73" i="23"/>
  <c r="E72" i="23"/>
  <c r="B72" i="23" s="1"/>
  <c r="E71" i="23"/>
  <c r="B71" i="23"/>
  <c r="E70" i="23"/>
  <c r="B70" i="23" s="1"/>
  <c r="E69" i="23"/>
  <c r="B69" i="23"/>
  <c r="E68" i="23"/>
  <c r="B68" i="23" s="1"/>
  <c r="E67" i="23"/>
  <c r="B67" i="23"/>
  <c r="E66" i="23"/>
  <c r="B66" i="23" s="1"/>
  <c r="E65" i="23"/>
  <c r="B65" i="23"/>
  <c r="E64" i="23"/>
  <c r="B64" i="23" s="1"/>
  <c r="E63" i="23"/>
  <c r="B63" i="23"/>
  <c r="E62" i="23"/>
  <c r="B62" i="23" s="1"/>
  <c r="E61" i="23"/>
  <c r="B61" i="23"/>
  <c r="E60" i="23"/>
  <c r="B60" i="23" s="1"/>
  <c r="E59" i="23"/>
  <c r="B59" i="23"/>
  <c r="E58" i="23"/>
  <c r="B58" i="23" s="1"/>
  <c r="E57" i="23"/>
  <c r="B57" i="23"/>
  <c r="E56" i="23"/>
  <c r="B56" i="23" s="1"/>
  <c r="E55" i="23"/>
  <c r="B55" i="23"/>
  <c r="E54" i="23"/>
  <c r="B54" i="23" s="1"/>
  <c r="E53" i="23"/>
  <c r="B53" i="23"/>
  <c r="E52" i="23"/>
  <c r="B52" i="23" s="1"/>
  <c r="E51" i="23"/>
  <c r="B51" i="23"/>
  <c r="E50" i="23"/>
  <c r="B50" i="23" s="1"/>
  <c r="E49" i="23"/>
  <c r="B49" i="23"/>
  <c r="E48" i="23"/>
  <c r="B48" i="23" s="1"/>
  <c r="E47" i="23"/>
  <c r="B47" i="23"/>
  <c r="E46" i="23"/>
  <c r="B46" i="23" s="1"/>
  <c r="E45" i="23"/>
  <c r="B45" i="23"/>
  <c r="E44" i="23"/>
  <c r="B44" i="23" s="1"/>
  <c r="E43" i="23"/>
  <c r="B43" i="23"/>
  <c r="E42" i="23"/>
  <c r="B42" i="23" s="1"/>
  <c r="E41" i="23"/>
  <c r="B41" i="23"/>
  <c r="E40" i="23"/>
  <c r="B40" i="23" s="1"/>
  <c r="E39" i="23"/>
  <c r="B39" i="23"/>
  <c r="E38" i="23"/>
  <c r="B38" i="23" s="1"/>
  <c r="E37" i="23"/>
  <c r="B37" i="23"/>
  <c r="E36" i="23"/>
  <c r="B36" i="23" s="1"/>
  <c r="E35" i="23"/>
  <c r="B35" i="23"/>
  <c r="E34" i="23"/>
  <c r="B34" i="23" s="1"/>
  <c r="E33" i="23"/>
  <c r="B33" i="23"/>
  <c r="E32" i="23"/>
  <c r="B32" i="23" s="1"/>
  <c r="E31" i="23"/>
  <c r="B31" i="23"/>
  <c r="E30" i="23"/>
  <c r="B30" i="23" s="1"/>
  <c r="E29" i="23"/>
  <c r="B29" i="23"/>
  <c r="E28" i="23"/>
  <c r="B28" i="23" s="1"/>
  <c r="E27" i="23"/>
  <c r="B27" i="23"/>
  <c r="E26" i="23"/>
  <c r="B26" i="23" s="1"/>
  <c r="E25" i="23"/>
  <c r="B25" i="23"/>
  <c r="E24" i="23"/>
  <c r="B24" i="23" s="1"/>
  <c r="E23" i="23"/>
  <c r="B23" i="23"/>
  <c r="E22" i="23"/>
  <c r="B22" i="23" s="1"/>
  <c r="E21" i="23"/>
  <c r="B21" i="23"/>
  <c r="E20" i="23"/>
  <c r="B20" i="23" s="1"/>
  <c r="E19" i="23"/>
  <c r="B19" i="23"/>
  <c r="E18" i="23"/>
  <c r="B18" i="23" s="1"/>
  <c r="E17" i="23"/>
  <c r="B17" i="23"/>
  <c r="E16" i="23"/>
  <c r="B16" i="23" s="1"/>
  <c r="E15" i="23"/>
  <c r="B15" i="23"/>
  <c r="E14" i="23"/>
  <c r="B14" i="23" s="1"/>
  <c r="E13" i="23"/>
  <c r="B13" i="23"/>
  <c r="E12" i="23"/>
  <c r="B12" i="23" s="1"/>
  <c r="E11" i="23"/>
  <c r="B11" i="23"/>
  <c r="E10" i="23"/>
  <c r="B10" i="23" s="1"/>
  <c r="E9" i="23"/>
  <c r="B9" i="23"/>
  <c r="E8" i="23"/>
  <c r="B8" i="23" s="1"/>
  <c r="E7" i="23"/>
  <c r="B7" i="23"/>
  <c r="E6" i="23"/>
  <c r="B6" i="23" s="1"/>
  <c r="E5" i="23"/>
  <c r="B5" i="23"/>
  <c r="B4" i="23"/>
  <c r="J29" i="49" l="1"/>
  <c r="E29" i="49" s="1"/>
  <c r="J28" i="49"/>
  <c r="E28" i="49" s="1"/>
  <c r="D28" i="49"/>
  <c r="C28" i="49"/>
  <c r="J27" i="49"/>
  <c r="E27" i="49" s="1"/>
  <c r="J26" i="49"/>
  <c r="E26" i="49" s="1"/>
  <c r="D26" i="49"/>
  <c r="C26" i="49"/>
  <c r="J25" i="49"/>
  <c r="E25" i="49" s="1"/>
  <c r="J24" i="49"/>
  <c r="E24" i="49" s="1"/>
  <c r="D24" i="49"/>
  <c r="C24" i="49"/>
  <c r="J23" i="49"/>
  <c r="E23" i="49" s="1"/>
  <c r="J22" i="49"/>
  <c r="E22" i="49" s="1"/>
  <c r="D22" i="49"/>
  <c r="C22" i="49"/>
  <c r="J21" i="49"/>
  <c r="E21" i="49" s="1"/>
  <c r="J20" i="49"/>
  <c r="E20" i="49" s="1"/>
  <c r="D20" i="49"/>
  <c r="C20" i="49"/>
  <c r="J19" i="49"/>
  <c r="E19" i="49" s="1"/>
  <c r="J18" i="49"/>
  <c r="E18" i="49" s="1"/>
  <c r="D18" i="49"/>
  <c r="C18" i="49"/>
  <c r="J17" i="49"/>
  <c r="E17" i="49" s="1"/>
  <c r="J16" i="49"/>
  <c r="E16" i="49" s="1"/>
  <c r="D16" i="49"/>
  <c r="C16" i="49"/>
  <c r="J15" i="49"/>
  <c r="E15" i="49" s="1"/>
  <c r="J14" i="49"/>
  <c r="E14" i="49" s="1"/>
  <c r="D14" i="49"/>
  <c r="C14" i="49"/>
  <c r="J13" i="49"/>
  <c r="E13" i="49" s="1"/>
  <c r="J12" i="49"/>
  <c r="E12" i="49" s="1"/>
  <c r="C12" i="49"/>
  <c r="J11" i="49"/>
  <c r="E11" i="49" s="1"/>
  <c r="J10" i="49"/>
  <c r="E10" i="49" s="1"/>
  <c r="D10" i="49"/>
  <c r="C10" i="49"/>
  <c r="J9" i="49"/>
  <c r="E9" i="49" s="1"/>
  <c r="J8" i="49"/>
  <c r="E8" i="49" s="1"/>
  <c r="C8" i="49"/>
  <c r="D12" i="49" l="1"/>
  <c r="D8" i="49"/>
  <c r="C9" i="49"/>
  <c r="C11" i="49"/>
  <c r="C13" i="49"/>
  <c r="C15" i="49"/>
  <c r="C17" i="49"/>
  <c r="C19" i="49"/>
  <c r="C21" i="49"/>
  <c r="C23" i="49"/>
  <c r="C25" i="49"/>
  <c r="C27" i="49"/>
  <c r="C29" i="49"/>
  <c r="D11" i="49"/>
  <c r="D13" i="49"/>
  <c r="D15" i="49"/>
  <c r="D17" i="49"/>
  <c r="D19" i="49"/>
  <c r="D21" i="49"/>
  <c r="D23" i="49"/>
  <c r="D25" i="49"/>
  <c r="D27" i="49"/>
  <c r="D29" i="49"/>
  <c r="D9" i="49"/>
  <c r="G13" i="39" l="1"/>
  <c r="G12" i="39"/>
  <c r="G11" i="39"/>
  <c r="G10" i="39"/>
  <c r="G9" i="39"/>
  <c r="G8" i="39"/>
  <c r="G7" i="39"/>
  <c r="G6" i="39"/>
  <c r="G5" i="39"/>
  <c r="G4" i="39"/>
  <c r="N25" i="37"/>
  <c r="N27" i="37" s="1"/>
  <c r="N23" i="37"/>
  <c r="N22" i="37"/>
  <c r="N21" i="37"/>
  <c r="N20" i="37"/>
  <c r="N19" i="37"/>
  <c r="N18" i="37"/>
  <c r="N17" i="37"/>
  <c r="N14" i="37"/>
  <c r="N8" i="37" s="1"/>
  <c r="N13" i="37"/>
  <c r="N7" i="37" s="1"/>
  <c r="N12" i="37"/>
  <c r="N6" i="37" s="1"/>
  <c r="N11" i="37"/>
  <c r="N15" i="37" l="1"/>
  <c r="N9" i="37" s="1"/>
  <c r="N5" i="37"/>
  <c r="E7" i="33" l="1"/>
  <c r="E8" i="33"/>
  <c r="E9" i="33"/>
  <c r="E10" i="33"/>
  <c r="E11" i="33"/>
  <c r="E12" i="33"/>
  <c r="E13" i="33"/>
  <c r="E14" i="33"/>
  <c r="E6" i="33"/>
  <c r="P15" i="42" l="1"/>
  <c r="J15" i="42"/>
  <c r="E15" i="42" s="1"/>
  <c r="D15" i="42"/>
  <c r="C15" i="42"/>
  <c r="B15" i="42"/>
  <c r="P14" i="42"/>
  <c r="J14" i="42"/>
  <c r="E14" i="42" s="1"/>
  <c r="D14" i="42"/>
  <c r="C14" i="42"/>
  <c r="B14" i="42"/>
  <c r="P13" i="42"/>
  <c r="J13" i="42"/>
  <c r="E13" i="42"/>
  <c r="D13" i="42"/>
  <c r="C13" i="42"/>
  <c r="B13" i="42"/>
  <c r="P12" i="42"/>
  <c r="J12" i="42"/>
  <c r="E12" i="42" s="1"/>
  <c r="D12" i="42"/>
  <c r="C12" i="42"/>
  <c r="B12" i="42"/>
  <c r="P11" i="42"/>
  <c r="J11" i="42"/>
  <c r="E11" i="42" s="1"/>
  <c r="D11" i="42"/>
  <c r="C11" i="42"/>
  <c r="B11" i="42"/>
  <c r="P10" i="42"/>
  <c r="J10" i="42"/>
  <c r="E10" i="42" s="1"/>
  <c r="D10" i="42"/>
  <c r="C10" i="42"/>
  <c r="B10" i="42"/>
  <c r="P9" i="42"/>
  <c r="J9" i="42"/>
  <c r="E9" i="42"/>
  <c r="D9" i="42"/>
  <c r="C9" i="42"/>
  <c r="B9" i="42"/>
  <c r="P8" i="42"/>
  <c r="J8" i="42"/>
  <c r="E8" i="42" s="1"/>
  <c r="D8" i="42"/>
  <c r="C8" i="42"/>
  <c r="B8" i="42"/>
  <c r="P7" i="42"/>
  <c r="J7" i="42"/>
  <c r="E7" i="42" s="1"/>
  <c r="D7" i="42"/>
  <c r="C7" i="42"/>
  <c r="B7" i="42"/>
  <c r="P6" i="42"/>
  <c r="J6" i="42"/>
  <c r="E6" i="42" s="1"/>
  <c r="D6" i="42"/>
  <c r="C6" i="42"/>
  <c r="B6" i="42"/>
  <c r="U47" i="41"/>
  <c r="V47" i="41" s="1"/>
  <c r="Q47" i="41"/>
  <c r="J47" i="41"/>
  <c r="U46" i="41"/>
  <c r="V46" i="41" s="1"/>
  <c r="Q46" i="41"/>
  <c r="J46" i="41"/>
  <c r="U45" i="41"/>
  <c r="Q45" i="41"/>
  <c r="J45" i="41"/>
  <c r="U44" i="41"/>
  <c r="V44" i="41" s="1"/>
  <c r="Q44" i="41"/>
  <c r="J44" i="41"/>
  <c r="U43" i="41"/>
  <c r="Q43" i="41"/>
  <c r="J43" i="41"/>
  <c r="U42" i="41"/>
  <c r="Q42" i="41"/>
  <c r="J42" i="41"/>
  <c r="U41" i="41"/>
  <c r="Q41" i="41"/>
  <c r="J41" i="41"/>
  <c r="U40" i="41"/>
  <c r="Q40" i="41"/>
  <c r="J40" i="41"/>
  <c r="U39" i="41"/>
  <c r="V39" i="41" s="1"/>
  <c r="Q39" i="41"/>
  <c r="R39" i="41" s="1"/>
  <c r="J39" i="41"/>
  <c r="U38" i="41"/>
  <c r="V38" i="41" s="1"/>
  <c r="Q38" i="41"/>
  <c r="J38" i="41"/>
  <c r="U37" i="41"/>
  <c r="Q37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/>
  <c r="R41" i="41" l="1"/>
  <c r="V41" i="41"/>
  <c r="R42" i="41"/>
  <c r="O42" i="41" s="1"/>
  <c r="D42" i="41" s="1"/>
  <c r="V42" i="41"/>
  <c r="R37" i="41"/>
  <c r="V37" i="41"/>
  <c r="V45" i="41"/>
  <c r="V40" i="41"/>
  <c r="R43" i="41"/>
  <c r="P43" i="41" s="1"/>
  <c r="E43" i="41" s="1"/>
  <c r="V43" i="41"/>
  <c r="R44" i="41"/>
  <c r="P44" i="41" s="1"/>
  <c r="E44" i="41" s="1"/>
  <c r="R9" i="41"/>
  <c r="R17" i="41"/>
  <c r="R25" i="41"/>
  <c r="P25" i="41" s="1"/>
  <c r="E25" i="41" s="1"/>
  <c r="R33" i="41"/>
  <c r="O33" i="41" s="1"/>
  <c r="D33" i="41" s="1"/>
  <c r="R10" i="41"/>
  <c r="P10" i="41" s="1"/>
  <c r="E10" i="41" s="1"/>
  <c r="R18" i="41"/>
  <c r="P18" i="41" s="1"/>
  <c r="E18" i="41" s="1"/>
  <c r="R26" i="41"/>
  <c r="M26" i="41" s="1"/>
  <c r="B26" i="41" s="1"/>
  <c r="R34" i="41"/>
  <c r="M34" i="41" s="1"/>
  <c r="B34" i="41" s="1"/>
  <c r="R24" i="41"/>
  <c r="M24" i="41" s="1"/>
  <c r="B24" i="41" s="1"/>
  <c r="R11" i="41"/>
  <c r="P11" i="41" s="1"/>
  <c r="E11" i="41" s="1"/>
  <c r="R19" i="41"/>
  <c r="R27" i="41"/>
  <c r="R35" i="41"/>
  <c r="P35" i="41" s="1"/>
  <c r="E35" i="41" s="1"/>
  <c r="R21" i="41"/>
  <c r="R6" i="41"/>
  <c r="P6" i="41" s="1"/>
  <c r="E6" i="41" s="1"/>
  <c r="R30" i="41"/>
  <c r="M30" i="41" s="1"/>
  <c r="B30" i="41" s="1"/>
  <c r="R15" i="41"/>
  <c r="P15" i="41" s="1"/>
  <c r="E15" i="41" s="1"/>
  <c r="R31" i="41"/>
  <c r="R8" i="41"/>
  <c r="R32" i="41"/>
  <c r="M32" i="41" s="1"/>
  <c r="B32" i="41" s="1"/>
  <c r="R12" i="41"/>
  <c r="P12" i="41" s="1"/>
  <c r="E12" i="41" s="1"/>
  <c r="R20" i="41"/>
  <c r="P20" i="41" s="1"/>
  <c r="E20" i="41" s="1"/>
  <c r="R28" i="41"/>
  <c r="M28" i="41" s="1"/>
  <c r="B28" i="41" s="1"/>
  <c r="R36" i="41"/>
  <c r="M36" i="41" s="1"/>
  <c r="B36" i="41" s="1"/>
  <c r="R13" i="41"/>
  <c r="M13" i="41" s="1"/>
  <c r="B13" i="41" s="1"/>
  <c r="R29" i="41"/>
  <c r="R14" i="41"/>
  <c r="M14" i="41" s="1"/>
  <c r="B14" i="41" s="1"/>
  <c r="R22" i="41"/>
  <c r="M22" i="41" s="1"/>
  <c r="B22" i="41" s="1"/>
  <c r="R7" i="41"/>
  <c r="M7" i="41" s="1"/>
  <c r="B7" i="41" s="1"/>
  <c r="R23" i="41"/>
  <c r="P23" i="41" s="1"/>
  <c r="E23" i="41" s="1"/>
  <c r="R47" i="41"/>
  <c r="P47" i="41" s="1"/>
  <c r="E47" i="41" s="1"/>
  <c r="R16" i="41"/>
  <c r="P16" i="41" s="1"/>
  <c r="E16" i="41" s="1"/>
  <c r="R40" i="41"/>
  <c r="R38" i="41"/>
  <c r="O38" i="41" s="1"/>
  <c r="D38" i="41" s="1"/>
  <c r="R45" i="41"/>
  <c r="P8" i="41"/>
  <c r="E8" i="41" s="1"/>
  <c r="R46" i="41"/>
  <c r="N46" i="41" s="1"/>
  <c r="C46" i="41" s="1"/>
  <c r="P46" i="41"/>
  <c r="E46" i="41" s="1"/>
  <c r="N31" i="41"/>
  <c r="C31" i="41" s="1"/>
  <c r="M8" i="41"/>
  <c r="B8" i="41" s="1"/>
  <c r="M9" i="41"/>
  <c r="B9" i="41" s="1"/>
  <c r="M11" i="41"/>
  <c r="B11" i="41" s="1"/>
  <c r="M12" i="41"/>
  <c r="B12" i="41" s="1"/>
  <c r="M16" i="41"/>
  <c r="B16" i="41" s="1"/>
  <c r="M17" i="41"/>
  <c r="B17" i="41" s="1"/>
  <c r="N25" i="41"/>
  <c r="C25" i="41" s="1"/>
  <c r="P31" i="41"/>
  <c r="E31" i="41" s="1"/>
  <c r="N36" i="41"/>
  <c r="C36" i="41" s="1"/>
  <c r="O36" i="41"/>
  <c r="D36" i="41" s="1"/>
  <c r="P42" i="41"/>
  <c r="E42" i="41" s="1"/>
  <c r="N42" i="41"/>
  <c r="C42" i="41" s="1"/>
  <c r="M42" i="41"/>
  <c r="B42" i="41" s="1"/>
  <c r="O30" i="41"/>
  <c r="D30" i="41" s="1"/>
  <c r="N30" i="41"/>
  <c r="C30" i="41" s="1"/>
  <c r="M38" i="41"/>
  <c r="B38" i="41" s="1"/>
  <c r="P29" i="41"/>
  <c r="E29" i="41" s="1"/>
  <c r="M33" i="41"/>
  <c r="B33" i="41" s="1"/>
  <c r="N34" i="41"/>
  <c r="C34" i="41" s="1"/>
  <c r="O34" i="41"/>
  <c r="D34" i="41" s="1"/>
  <c r="V36" i="41"/>
  <c r="V34" i="41"/>
  <c r="V32" i="41"/>
  <c r="V30" i="41"/>
  <c r="V28" i="41"/>
  <c r="V26" i="41"/>
  <c r="V24" i="41"/>
  <c r="V22" i="41"/>
  <c r="V20" i="41"/>
  <c r="V18" i="41"/>
  <c r="V16" i="41"/>
  <c r="V14" i="41"/>
  <c r="V12" i="41"/>
  <c r="V10" i="41"/>
  <c r="V8" i="41"/>
  <c r="V6" i="41"/>
  <c r="V35" i="41"/>
  <c r="V33" i="41"/>
  <c r="V31" i="41"/>
  <c r="V29" i="41"/>
  <c r="V27" i="41"/>
  <c r="V25" i="41"/>
  <c r="V23" i="41"/>
  <c r="V21" i="41"/>
  <c r="V19" i="41"/>
  <c r="V17" i="41"/>
  <c r="V15" i="41"/>
  <c r="V13" i="41"/>
  <c r="V11" i="41"/>
  <c r="V9" i="41"/>
  <c r="V7" i="41"/>
  <c r="AY11" i="38"/>
  <c r="AX11" i="38"/>
  <c r="AW10" i="38"/>
  <c r="AV10" i="38"/>
  <c r="AU10" i="38"/>
  <c r="AT10" i="38"/>
  <c r="AS10" i="38"/>
  <c r="AS7" i="38" s="1"/>
  <c r="AR10" i="38"/>
  <c r="AR7" i="38" s="1"/>
  <c r="AQ10" i="38"/>
  <c r="AQ7" i="38" s="1"/>
  <c r="AP10" i="38"/>
  <c r="AO10" i="38"/>
  <c r="AN10" i="38"/>
  <c r="AM10" i="38"/>
  <c r="AL10" i="38"/>
  <c r="AK10" i="38"/>
  <c r="AK7" i="38" s="1"/>
  <c r="AJ10" i="38"/>
  <c r="AJ7" i="38" s="1"/>
  <c r="AI10" i="38"/>
  <c r="AI7" i="38" s="1"/>
  <c r="AH10" i="38"/>
  <c r="AG10" i="38"/>
  <c r="AF10" i="38"/>
  <c r="AE10" i="38"/>
  <c r="AD10" i="38"/>
  <c r="AC10" i="38"/>
  <c r="AC7" i="38" s="1"/>
  <c r="AB10" i="38"/>
  <c r="AB7" i="38" s="1"/>
  <c r="AA10" i="38"/>
  <c r="AA7" i="38" s="1"/>
  <c r="Z10" i="38"/>
  <c r="Y10" i="38"/>
  <c r="X10" i="38"/>
  <c r="W10" i="38"/>
  <c r="V10" i="38"/>
  <c r="U10" i="38"/>
  <c r="U7" i="38" s="1"/>
  <c r="T10" i="38"/>
  <c r="T7" i="38" s="1"/>
  <c r="S10" i="38"/>
  <c r="S7" i="38" s="1"/>
  <c r="R10" i="38"/>
  <c r="Q10" i="38"/>
  <c r="P10" i="38"/>
  <c r="O10" i="38"/>
  <c r="N10" i="38"/>
  <c r="M10" i="38"/>
  <c r="M7" i="38" s="1"/>
  <c r="L10" i="38"/>
  <c r="L7" i="38" s="1"/>
  <c r="K10" i="38"/>
  <c r="K7" i="38" s="1"/>
  <c r="J10" i="38"/>
  <c r="I10" i="38"/>
  <c r="H10" i="38"/>
  <c r="G10" i="38"/>
  <c r="F10" i="38"/>
  <c r="E10" i="38"/>
  <c r="E7" i="38" s="1"/>
  <c r="D10" i="38"/>
  <c r="D7" i="38" s="1"/>
  <c r="C10" i="38"/>
  <c r="C7" i="38" s="1"/>
  <c r="B10" i="38"/>
  <c r="AZ7" i="38" s="1"/>
  <c r="AX7" i="38"/>
  <c r="AW7" i="38"/>
  <c r="AV7" i="38"/>
  <c r="AU7" i="38"/>
  <c r="AT7" i="38"/>
  <c r="AP7" i="38"/>
  <c r="AO7" i="38"/>
  <c r="AN7" i="38"/>
  <c r="AM7" i="38"/>
  <c r="AL7" i="38"/>
  <c r="AH7" i="38"/>
  <c r="AG7" i="38"/>
  <c r="AF7" i="38"/>
  <c r="AE7" i="38"/>
  <c r="AD7" i="38"/>
  <c r="Z7" i="38"/>
  <c r="Y7" i="38"/>
  <c r="X7" i="38"/>
  <c r="W7" i="38"/>
  <c r="V7" i="38"/>
  <c r="R7" i="38"/>
  <c r="Q7" i="38"/>
  <c r="P7" i="38"/>
  <c r="O7" i="38"/>
  <c r="N7" i="38"/>
  <c r="J7" i="38"/>
  <c r="I7" i="38"/>
  <c r="H7" i="38"/>
  <c r="G7" i="38"/>
  <c r="F7" i="38"/>
  <c r="B7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C6" i="38"/>
  <c r="B6" i="38"/>
  <c r="P27" i="37"/>
  <c r="O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P15" i="37"/>
  <c r="O15" i="37"/>
  <c r="O9" i="37" s="1"/>
  <c r="M15" i="37"/>
  <c r="L15" i="37"/>
  <c r="L9" i="37" s="1"/>
  <c r="J15" i="37"/>
  <c r="J9" i="37" s="1"/>
  <c r="I15" i="37"/>
  <c r="H15" i="37"/>
  <c r="G15" i="37"/>
  <c r="F15" i="37"/>
  <c r="F9" i="37" s="1"/>
  <c r="E15" i="37"/>
  <c r="E9" i="37" s="1"/>
  <c r="D15" i="37"/>
  <c r="D9" i="37" s="1"/>
  <c r="C15" i="37"/>
  <c r="C9" i="37" s="1"/>
  <c r="B15" i="37"/>
  <c r="B9" i="37" s="1"/>
  <c r="I9" i="37"/>
  <c r="H9" i="37"/>
  <c r="G9" i="37"/>
  <c r="P8" i="37"/>
  <c r="O8" i="37"/>
  <c r="M8" i="37"/>
  <c r="L8" i="37"/>
  <c r="K8" i="37"/>
  <c r="J8" i="37"/>
  <c r="I8" i="37"/>
  <c r="H8" i="37"/>
  <c r="G8" i="37"/>
  <c r="F8" i="37"/>
  <c r="E8" i="37"/>
  <c r="D8" i="37"/>
  <c r="C8" i="37"/>
  <c r="B8" i="37"/>
  <c r="P7" i="37"/>
  <c r="O7" i="37"/>
  <c r="M7" i="37"/>
  <c r="L7" i="37"/>
  <c r="K7" i="37"/>
  <c r="J7" i="37"/>
  <c r="I7" i="37"/>
  <c r="H7" i="37"/>
  <c r="G7" i="37"/>
  <c r="F7" i="37"/>
  <c r="E7" i="37"/>
  <c r="D7" i="37"/>
  <c r="C7" i="37"/>
  <c r="B7" i="37"/>
  <c r="P6" i="37"/>
  <c r="O6" i="37"/>
  <c r="M6" i="37"/>
  <c r="L6" i="37"/>
  <c r="K6" i="37"/>
  <c r="J6" i="37"/>
  <c r="I6" i="37"/>
  <c r="H6" i="37"/>
  <c r="G6" i="37"/>
  <c r="F6" i="37"/>
  <c r="E6" i="37"/>
  <c r="D6" i="37"/>
  <c r="C6" i="37"/>
  <c r="B6" i="37"/>
  <c r="P5" i="37"/>
  <c r="O5" i="37"/>
  <c r="M5" i="37"/>
  <c r="L5" i="37"/>
  <c r="K5" i="37"/>
  <c r="J5" i="37"/>
  <c r="I5" i="37"/>
  <c r="H5" i="37"/>
  <c r="G5" i="37"/>
  <c r="F5" i="37"/>
  <c r="E5" i="37"/>
  <c r="D5" i="37"/>
  <c r="C5" i="37"/>
  <c r="B5" i="37"/>
  <c r="N33" i="41" l="1"/>
  <c r="C33" i="41" s="1"/>
  <c r="N32" i="41"/>
  <c r="C32" i="41" s="1"/>
  <c r="O46" i="41"/>
  <c r="D46" i="41" s="1"/>
  <c r="M46" i="41"/>
  <c r="B46" i="41" s="1"/>
  <c r="O32" i="41"/>
  <c r="D32" i="41" s="1"/>
  <c r="P33" i="41"/>
  <c r="E33" i="41" s="1"/>
  <c r="P32" i="41"/>
  <c r="E32" i="41" s="1"/>
  <c r="N38" i="41"/>
  <c r="C38" i="41" s="1"/>
  <c r="O28" i="41"/>
  <c r="D28" i="41" s="1"/>
  <c r="P26" i="41"/>
  <c r="E26" i="41" s="1"/>
  <c r="M6" i="41"/>
  <c r="B6" i="41" s="1"/>
  <c r="P24" i="41"/>
  <c r="E24" i="41" s="1"/>
  <c r="N23" i="41"/>
  <c r="C23" i="41" s="1"/>
  <c r="O23" i="41"/>
  <c r="D23" i="41" s="1"/>
  <c r="M23" i="41"/>
  <c r="B23" i="41" s="1"/>
  <c r="N20" i="41"/>
  <c r="C20" i="41" s="1"/>
  <c r="O20" i="41"/>
  <c r="D20" i="41" s="1"/>
  <c r="N21" i="41"/>
  <c r="C21" i="41" s="1"/>
  <c r="M21" i="41"/>
  <c r="B21" i="41" s="1"/>
  <c r="O21" i="41"/>
  <c r="D21" i="41" s="1"/>
  <c r="O18" i="41"/>
  <c r="D18" i="41" s="1"/>
  <c r="N18" i="41"/>
  <c r="C18" i="41" s="1"/>
  <c r="N28" i="41"/>
  <c r="C28" i="41" s="1"/>
  <c r="P21" i="41"/>
  <c r="E21" i="41" s="1"/>
  <c r="N7" i="41"/>
  <c r="C7" i="41" s="1"/>
  <c r="O7" i="41"/>
  <c r="D7" i="41" s="1"/>
  <c r="O12" i="41"/>
  <c r="D12" i="41" s="1"/>
  <c r="N12" i="41"/>
  <c r="C12" i="41" s="1"/>
  <c r="O35" i="41"/>
  <c r="D35" i="41" s="1"/>
  <c r="N35" i="41"/>
  <c r="C35" i="41" s="1"/>
  <c r="M35" i="41"/>
  <c r="B35" i="41" s="1"/>
  <c r="O10" i="41"/>
  <c r="D10" i="41" s="1"/>
  <c r="N10" i="41"/>
  <c r="C10" i="41" s="1"/>
  <c r="P28" i="41"/>
  <c r="E28" i="41" s="1"/>
  <c r="P7" i="41"/>
  <c r="E7" i="41" s="1"/>
  <c r="N27" i="41"/>
  <c r="C27" i="41" s="1"/>
  <c r="O27" i="41"/>
  <c r="D27" i="41" s="1"/>
  <c r="P30" i="41"/>
  <c r="E30" i="41" s="1"/>
  <c r="P36" i="41"/>
  <c r="E36" i="41" s="1"/>
  <c r="O22" i="41"/>
  <c r="D22" i="41" s="1"/>
  <c r="N22" i="41"/>
  <c r="C22" i="41" s="1"/>
  <c r="M27" i="41"/>
  <c r="B27" i="41" s="1"/>
  <c r="M20" i="41"/>
  <c r="B20" i="41" s="1"/>
  <c r="O26" i="41"/>
  <c r="D26" i="41" s="1"/>
  <c r="N14" i="41"/>
  <c r="C14" i="41" s="1"/>
  <c r="O14" i="41"/>
  <c r="D14" i="41" s="1"/>
  <c r="N8" i="41"/>
  <c r="C8" i="41" s="1"/>
  <c r="O8" i="41"/>
  <c r="D8" i="41" s="1"/>
  <c r="O19" i="41"/>
  <c r="D19" i="41" s="1"/>
  <c r="N19" i="41"/>
  <c r="C19" i="41" s="1"/>
  <c r="M19" i="41"/>
  <c r="B19" i="41" s="1"/>
  <c r="M25" i="41"/>
  <c r="B25" i="41" s="1"/>
  <c r="O25" i="41"/>
  <c r="D25" i="41" s="1"/>
  <c r="P22" i="41"/>
  <c r="E22" i="41" s="1"/>
  <c r="P27" i="41"/>
  <c r="E27" i="41" s="1"/>
  <c r="M18" i="41"/>
  <c r="B18" i="41" s="1"/>
  <c r="M10" i="41"/>
  <c r="B10" i="41" s="1"/>
  <c r="N26" i="41"/>
  <c r="C26" i="41" s="1"/>
  <c r="P38" i="41"/>
  <c r="E38" i="41" s="1"/>
  <c r="N29" i="41"/>
  <c r="C29" i="41" s="1"/>
  <c r="M29" i="41"/>
  <c r="B29" i="41" s="1"/>
  <c r="O29" i="41"/>
  <c r="D29" i="41" s="1"/>
  <c r="M31" i="41"/>
  <c r="B31" i="41" s="1"/>
  <c r="O31" i="41"/>
  <c r="D31" i="41" s="1"/>
  <c r="O11" i="41"/>
  <c r="D11" i="41" s="1"/>
  <c r="N11" i="41"/>
  <c r="C11" i="41" s="1"/>
  <c r="O17" i="41"/>
  <c r="D17" i="41" s="1"/>
  <c r="P17" i="41"/>
  <c r="E17" i="41" s="1"/>
  <c r="N17" i="41"/>
  <c r="C17" i="41" s="1"/>
  <c r="P19" i="41"/>
  <c r="E19" i="41" s="1"/>
  <c r="P14" i="41"/>
  <c r="E14" i="41" s="1"/>
  <c r="N13" i="41"/>
  <c r="C13" i="41" s="1"/>
  <c r="O13" i="41"/>
  <c r="D13" i="41" s="1"/>
  <c r="N15" i="41"/>
  <c r="C15" i="41" s="1"/>
  <c r="O15" i="41"/>
  <c r="D15" i="41" s="1"/>
  <c r="O24" i="41"/>
  <c r="D24" i="41" s="1"/>
  <c r="N24" i="41"/>
  <c r="C24" i="41" s="1"/>
  <c r="N9" i="41"/>
  <c r="C9" i="41" s="1"/>
  <c r="O9" i="41"/>
  <c r="D9" i="41" s="1"/>
  <c r="N16" i="41"/>
  <c r="C16" i="41" s="1"/>
  <c r="O16" i="41"/>
  <c r="D16" i="41" s="1"/>
  <c r="P13" i="41"/>
  <c r="E13" i="41" s="1"/>
  <c r="M15" i="41"/>
  <c r="B15" i="41" s="1"/>
  <c r="P34" i="41"/>
  <c r="E34" i="41" s="1"/>
  <c r="P9" i="41"/>
  <c r="E9" i="41" s="1"/>
  <c r="O6" i="41"/>
  <c r="D6" i="41" s="1"/>
  <c r="N6" i="41"/>
  <c r="C6" i="41" s="1"/>
  <c r="O45" i="41"/>
  <c r="D45" i="41" s="1"/>
  <c r="N45" i="41"/>
  <c r="C45" i="41" s="1"/>
  <c r="P45" i="41"/>
  <c r="E45" i="41" s="1"/>
  <c r="M45" i="41"/>
  <c r="B45" i="41" s="1"/>
  <c r="O43" i="41"/>
  <c r="D43" i="41" s="1"/>
  <c r="N43" i="41"/>
  <c r="C43" i="41" s="1"/>
  <c r="M43" i="41"/>
  <c r="B43" i="41" s="1"/>
  <c r="O37" i="41"/>
  <c r="D37" i="41" s="1"/>
  <c r="M37" i="41"/>
  <c r="B37" i="41" s="1"/>
  <c r="N37" i="41"/>
  <c r="C37" i="41" s="1"/>
  <c r="P37" i="41"/>
  <c r="E37" i="41" s="1"/>
  <c r="M44" i="41"/>
  <c r="B44" i="41" s="1"/>
  <c r="O44" i="41"/>
  <c r="D44" i="41" s="1"/>
  <c r="N44" i="41"/>
  <c r="C44" i="41" s="1"/>
  <c r="O47" i="41"/>
  <c r="D47" i="41" s="1"/>
  <c r="N47" i="41"/>
  <c r="C47" i="41" s="1"/>
  <c r="M47" i="41"/>
  <c r="B47" i="41" s="1"/>
  <c r="O39" i="41"/>
  <c r="D39" i="41" s="1"/>
  <c r="N39" i="41"/>
  <c r="C39" i="41" s="1"/>
  <c r="M39" i="41"/>
  <c r="B39" i="41" s="1"/>
  <c r="M40" i="41"/>
  <c r="B40" i="41" s="1"/>
  <c r="N40" i="41"/>
  <c r="C40" i="41" s="1"/>
  <c r="O40" i="41"/>
  <c r="D40" i="41" s="1"/>
  <c r="P40" i="41"/>
  <c r="E40" i="41" s="1"/>
  <c r="O41" i="41"/>
  <c r="D41" i="41" s="1"/>
  <c r="N41" i="41"/>
  <c r="C41" i="41" s="1"/>
  <c r="P41" i="41"/>
  <c r="E41" i="41" s="1"/>
  <c r="M41" i="41"/>
  <c r="B41" i="41" s="1"/>
  <c r="P39" i="41"/>
  <c r="E39" i="41" s="1"/>
  <c r="AY7" i="38"/>
  <c r="M9" i="37"/>
  <c r="P9" i="37"/>
  <c r="R46" i="32"/>
  <c r="Q46" i="32"/>
  <c r="S46" i="32" s="1"/>
  <c r="R45" i="32"/>
  <c r="Q45" i="32"/>
  <c r="R44" i="32"/>
  <c r="Q44" i="32"/>
  <c r="R43" i="32"/>
  <c r="Q43" i="32"/>
  <c r="R42" i="32"/>
  <c r="Q42" i="32"/>
  <c r="R41" i="32"/>
  <c r="Q41" i="32"/>
  <c r="S41" i="32" s="1"/>
  <c r="R40" i="32"/>
  <c r="Q40" i="32"/>
  <c r="R39" i="32"/>
  <c r="S39" i="32" s="1"/>
  <c r="Q39" i="32"/>
  <c r="R38" i="32"/>
  <c r="Q38" i="32"/>
  <c r="S38" i="32" s="1"/>
  <c r="R37" i="32"/>
  <c r="Q37" i="32"/>
  <c r="R36" i="32"/>
  <c r="Q36" i="32"/>
  <c r="R35" i="32"/>
  <c r="S35" i="32" s="1"/>
  <c r="Q35" i="32"/>
  <c r="R34" i="32"/>
  <c r="Q34" i="32"/>
  <c r="S34" i="32" s="1"/>
  <c r="R33" i="32"/>
  <c r="Q33" i="32"/>
  <c r="R32" i="32"/>
  <c r="Q32" i="32"/>
  <c r="S32" i="32" s="1"/>
  <c r="R31" i="32"/>
  <c r="S31" i="32" s="1"/>
  <c r="Q31" i="32"/>
  <c r="R30" i="32"/>
  <c r="Q30" i="32"/>
  <c r="S30" i="32" s="1"/>
  <c r="R29" i="32"/>
  <c r="Q29" i="32"/>
  <c r="S29" i="32" s="1"/>
  <c r="R28" i="32"/>
  <c r="Q28" i="32"/>
  <c r="S28" i="32" s="1"/>
  <c r="R27" i="32"/>
  <c r="S27" i="32" s="1"/>
  <c r="Q27" i="32"/>
  <c r="R26" i="32"/>
  <c r="Q26" i="32"/>
  <c r="S26" i="32" s="1"/>
  <c r="R25" i="32"/>
  <c r="Q25" i="32"/>
  <c r="S25" i="32" s="1"/>
  <c r="R24" i="32"/>
  <c r="Q24" i="32"/>
  <c r="S24" i="32" s="1"/>
  <c r="R23" i="32"/>
  <c r="S23" i="32" s="1"/>
  <c r="Q23" i="32"/>
  <c r="R22" i="32"/>
  <c r="Q22" i="32"/>
  <c r="S22" i="32" s="1"/>
  <c r="R21" i="32"/>
  <c r="Q21" i="32"/>
  <c r="S21" i="32" s="1"/>
  <c r="R20" i="32"/>
  <c r="Q20" i="32"/>
  <c r="S20" i="32" s="1"/>
  <c r="R19" i="32"/>
  <c r="S19" i="32" s="1"/>
  <c r="Q19" i="32"/>
  <c r="R18" i="32"/>
  <c r="Q18" i="32"/>
  <c r="S18" i="32" s="1"/>
  <c r="R17" i="32"/>
  <c r="Q17" i="32"/>
  <c r="S17" i="32" s="1"/>
  <c r="R16" i="32"/>
  <c r="Q16" i="32"/>
  <c r="S16" i="32" s="1"/>
  <c r="R15" i="32"/>
  <c r="S15" i="32" s="1"/>
  <c r="Q15" i="32"/>
  <c r="R14" i="32"/>
  <c r="Q14" i="32"/>
  <c r="S14" i="32" s="1"/>
  <c r="R13" i="32"/>
  <c r="Q13" i="32"/>
  <c r="R12" i="32"/>
  <c r="Q12" i="32"/>
  <c r="S12" i="32" s="1"/>
  <c r="R11" i="32"/>
  <c r="S11" i="32" s="1"/>
  <c r="Q11" i="32"/>
  <c r="R10" i="32"/>
  <c r="Q10" i="32"/>
  <c r="S10" i="32" s="1"/>
  <c r="R9" i="32"/>
  <c r="Q9" i="32"/>
  <c r="S9" i="32" s="1"/>
  <c r="R8" i="32"/>
  <c r="Q8" i="32"/>
  <c r="S8" i="32" s="1"/>
  <c r="R7" i="32"/>
  <c r="S7" i="32" s="1"/>
  <c r="Q7" i="32"/>
  <c r="R6" i="32"/>
  <c r="Q6" i="32"/>
  <c r="S6" i="32" s="1"/>
  <c r="R5" i="32"/>
  <c r="Q5" i="32"/>
  <c r="S5" i="32" s="1"/>
  <c r="R4" i="32"/>
  <c r="Q4" i="32"/>
  <c r="S4" i="32" s="1"/>
  <c r="S36" i="32" l="1"/>
  <c r="S44" i="32"/>
  <c r="S45" i="32"/>
  <c r="S43" i="32"/>
  <c r="S40" i="32"/>
  <c r="S33" i="32"/>
  <c r="S13" i="32"/>
  <c r="S37" i="32"/>
  <c r="S42" i="32"/>
  <c r="E27" i="33" l="1"/>
  <c r="E26" i="33"/>
  <c r="E25" i="33"/>
  <c r="E24" i="33"/>
  <c r="E23" i="33"/>
  <c r="E22" i="33"/>
  <c r="E21" i="33"/>
  <c r="E20" i="33"/>
  <c r="E19" i="33"/>
</calcChain>
</file>

<file path=xl/sharedStrings.xml><?xml version="1.0" encoding="utf-8"?>
<sst xmlns="http://schemas.openxmlformats.org/spreadsheetml/2006/main" count="615" uniqueCount="308">
  <si>
    <t>Percentage change in the GDP, quarter on quarter (not annualised)</t>
  </si>
  <si>
    <t xml:space="preserve">Net profit or loss before taxation </t>
  </si>
  <si>
    <t>Constant 2010 Prices</t>
  </si>
  <si>
    <t>Return on Assets</t>
  </si>
  <si>
    <t>Net profit or loss before tax as % of carrying value of assets</t>
  </si>
  <si>
    <t>Net profit or loss before taxation</t>
  </si>
  <si>
    <t>Carrying value of fixed assets as at the end of quarter</t>
  </si>
  <si>
    <t>Year to second quarter</t>
  </si>
  <si>
    <t>constant R bns</t>
  </si>
  <si>
    <t>current R mns</t>
  </si>
  <si>
    <t>deflated with CPI</t>
  </si>
  <si>
    <t>CPI</t>
  </si>
  <si>
    <t>Rebased to the latest</t>
  </si>
  <si>
    <t>Mining</t>
  </si>
  <si>
    <t>Manufacturing</t>
  </si>
  <si>
    <t>Construction</t>
  </si>
  <si>
    <t>Other</t>
  </si>
  <si>
    <t>All industries</t>
  </si>
  <si>
    <t>2 decimals</t>
  </si>
  <si>
    <t>mining</t>
  </si>
  <si>
    <t>manufacturing</t>
  </si>
  <si>
    <t>construction</t>
  </si>
  <si>
    <t>other</t>
  </si>
  <si>
    <t>total</t>
  </si>
  <si>
    <t>Food, beverages, tobacco</t>
  </si>
  <si>
    <t>Wood and wood products</t>
  </si>
  <si>
    <t>Chemicals, rubber, plastic</t>
  </si>
  <si>
    <t>Glass and non-metallic mineral products</t>
  </si>
  <si>
    <t>Metal products</t>
  </si>
  <si>
    <t>Machinery and appliances</t>
  </si>
  <si>
    <t xml:space="preserve">Manufacturing Trade </t>
  </si>
  <si>
    <t>q3-q2</t>
  </si>
  <si>
    <t>Exports</t>
  </si>
  <si>
    <t>Agriculture</t>
  </si>
  <si>
    <t>Q1</t>
  </si>
  <si>
    <t>Q2</t>
  </si>
  <si>
    <t>Q3</t>
  </si>
  <si>
    <t>Q4</t>
  </si>
  <si>
    <t>Imports</t>
  </si>
  <si>
    <t>Balance of trade</t>
  </si>
  <si>
    <t>Nominal rand</t>
  </si>
  <si>
    <t>Billions of constant rand - deflated with CPI</t>
  </si>
  <si>
    <t>Billions of current U.S. dollars</t>
  </si>
  <si>
    <t>Rands/dollar</t>
  </si>
  <si>
    <t>Balance</t>
  </si>
  <si>
    <t>Source: SARS monthly data</t>
  </si>
  <si>
    <t>Q2 2020</t>
  </si>
  <si>
    <t>Utilities</t>
  </si>
  <si>
    <t>Trade</t>
  </si>
  <si>
    <t>Transport</t>
  </si>
  <si>
    <t>Business services</t>
  </si>
  <si>
    <t>Community and social services</t>
  </si>
  <si>
    <t>Private households</t>
  </si>
  <si>
    <t>Total</t>
  </si>
  <si>
    <t>total ex mining and ag</t>
  </si>
  <si>
    <t>Indices of employment in manufacturing and the rest of the economy</t>
  </si>
  <si>
    <t>Base</t>
  </si>
  <si>
    <t>Total ex manufacturing</t>
  </si>
  <si>
    <t>Employment in manufacturing subsectors</t>
  </si>
  <si>
    <t>thousands</t>
  </si>
  <si>
    <t>Q3 2008</t>
  </si>
  <si>
    <t>Q3 2010</t>
  </si>
  <si>
    <t>Q3 2015</t>
  </si>
  <si>
    <t>Q3 2018</t>
  </si>
  <si>
    <t>Q3 2019</t>
  </si>
  <si>
    <t>Q3 2020</t>
  </si>
  <si>
    <t>Food, beverages, 
and tobacco</t>
  </si>
  <si>
    <t>Clothing, textiles 
and footwear</t>
  </si>
  <si>
    <t>Wood and paper</t>
  </si>
  <si>
    <t>Publishing 
and printing</t>
  </si>
  <si>
    <t>Petroleum, chemicals, 
rubber, and plastic</t>
  </si>
  <si>
    <t>Glass and non-
metallic minerals</t>
  </si>
  <si>
    <t>Metals and 
metal products</t>
  </si>
  <si>
    <t>Machinery, equipment
 and appliances</t>
  </si>
  <si>
    <t>Transport 
equipment</t>
  </si>
  <si>
    <t>Furniture, 
and other</t>
  </si>
  <si>
    <t>StatsSA. QLFS trends. Downloaded from www.statssa.gov.za in November 2020</t>
  </si>
  <si>
    <t>Mining employment</t>
  </si>
  <si>
    <t>Employed</t>
  </si>
  <si>
    <t>q3-q3</t>
  </si>
  <si>
    <t>deflated with CPI, rebased to June 2020</t>
  </si>
  <si>
    <t>constant 2020 R bns</t>
  </si>
  <si>
    <t>food/
beverages</t>
  </si>
  <si>
    <t>metals</t>
  </si>
  <si>
    <t>chemicals/
plastics</t>
  </si>
  <si>
    <t>transport 
equipment</t>
  </si>
  <si>
    <t>wood and paper</t>
  </si>
  <si>
    <t>machinery</t>
  </si>
  <si>
    <t>petroleum 
refineries</t>
  </si>
  <si>
    <t>Glass/non-
metallic mineral</t>
  </si>
  <si>
    <t>Clothing/textiles/
leather/footwear</t>
  </si>
  <si>
    <t>Other manu-
facturing</t>
  </si>
  <si>
    <t>electrical 
machinery</t>
  </si>
  <si>
    <t xml:space="preserve">publishing </t>
  </si>
  <si>
    <t>ICT</t>
  </si>
  <si>
    <t>Furniture</t>
  </si>
  <si>
    <t>Total manufacturing</t>
  </si>
  <si>
    <t xml:space="preserve">Q1 </t>
  </si>
  <si>
    <t>Other (right axis, mns)</t>
  </si>
  <si>
    <t>Q1 2020</t>
  </si>
  <si>
    <t>Nov. 2020</t>
  </si>
  <si>
    <t>Sept. 2020</t>
  </si>
  <si>
    <t xml:space="preserve"> </t>
  </si>
  <si>
    <t>Extractives (mostly petrol)</t>
  </si>
  <si>
    <t>first quarter</t>
  </si>
  <si>
    <t>second quarter</t>
  </si>
  <si>
    <t>third quarter</t>
  </si>
  <si>
    <t>Paper and 
publishing</t>
  </si>
  <si>
    <t>Clothing and 
textiles</t>
  </si>
  <si>
    <t>SA Rand (ZAR, current prices): Total, all measures</t>
  </si>
  <si>
    <t>constant (2020) R bns</t>
  </si>
  <si>
    <t>H87: Vehicles and accessories</t>
  </si>
  <si>
    <t>auto imports</t>
  </si>
  <si>
    <t>OEM component imports</t>
  </si>
  <si>
    <t>auto exports</t>
  </si>
  <si>
    <t>CPI rebased to Oct</t>
  </si>
  <si>
    <t>Export</t>
  </si>
  <si>
    <t>H2601: Iron ores and concentrates, including roasted iron pyrites</t>
  </si>
  <si>
    <t>H2602: Manganese ores and concentrates, including ferruginous manganese ores and concentrates with a manganese content of 20 per cent or more, calculated on the dry mass</t>
  </si>
  <si>
    <t>H2610: Chromium ores and concentrates</t>
  </si>
  <si>
    <t>H2701: Coal; briquettes, ovoids and similar solid fuels manufactured from coal</t>
  </si>
  <si>
    <t>H7102: Diamonds, whether or not worked, but not mounted or set</t>
  </si>
  <si>
    <t>H7108: Gold (including gold plated with platinum) unwrought or in semi-manufactured forms, or in powder form</t>
  </si>
  <si>
    <t>H71101: Platinum</t>
  </si>
  <si>
    <t>Other iron and steel products</t>
  </si>
  <si>
    <t>H7202: Ferro-alloys</t>
  </si>
  <si>
    <t>H72: Iron and steel</t>
  </si>
  <si>
    <t>Iron and steel</t>
  </si>
  <si>
    <t>Chromium ore</t>
  </si>
  <si>
    <t>Diamonds</t>
  </si>
  <si>
    <t>Manganese ore</t>
  </si>
  <si>
    <t>Ferroalloys</t>
  </si>
  <si>
    <t>Platinum</t>
  </si>
  <si>
    <t>Coal</t>
  </si>
  <si>
    <t>Iron ore</t>
  </si>
  <si>
    <t>Gold</t>
  </si>
  <si>
    <t>rebased to 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</si>
  <si>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</si>
  <si>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</si>
  <si>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</si>
  <si>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</si>
  <si>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</si>
  <si>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</si>
  <si>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</si>
  <si>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</si>
  <si>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</si>
  <si>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</si>
  <si>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Actual quarterly change</t>
  </si>
  <si>
    <t>Constant 2010 rand, seasonally adjusted and annualised</t>
  </si>
  <si>
    <t>Annualised quarterly change</t>
  </si>
  <si>
    <t>Manufac-
turing</t>
  </si>
  <si>
    <t>Transport &amp; 
telecomms</t>
  </si>
  <si>
    <t>Business 
services</t>
  </si>
  <si>
    <t>Government  
services</t>
  </si>
  <si>
    <t>Personal 
services</t>
  </si>
  <si>
    <t>Q4 2019</t>
  </si>
  <si>
    <t>Construction 
and utilities</t>
  </si>
  <si>
    <t>Expenditure on GDP</t>
  </si>
  <si>
    <t>Constant 2010 prices, seasonally adjusted, annualised</t>
  </si>
  <si>
    <t>2019 - Q3</t>
  </si>
  <si>
    <t>2019 - Q4</t>
  </si>
  <si>
    <t>2020 - Q1</t>
  </si>
  <si>
    <t>2020 - Q2</t>
  </si>
  <si>
    <t>2020 - Q3</t>
  </si>
  <si>
    <t>households</t>
  </si>
  <si>
    <t>general government</t>
  </si>
  <si>
    <t>investment</t>
  </si>
  <si>
    <t>exports</t>
  </si>
  <si>
    <t>imports</t>
  </si>
  <si>
    <t>GDP</t>
  </si>
  <si>
    <t>General government</t>
  </si>
  <si>
    <t>Public corporations</t>
  </si>
  <si>
    <t>Private business enterprises</t>
  </si>
  <si>
    <t>constant 2010 rand, seasonally adjusted, annualised</t>
  </si>
  <si>
    <t>current rand, seas adj, annualised</t>
  </si>
  <si>
    <t>deflator</t>
  </si>
  <si>
    <t>rebased</t>
  </si>
  <si>
    <t>Q1 2019</t>
  </si>
  <si>
    <t>Q2 2019</t>
  </si>
  <si>
    <t>Q4 2018</t>
  </si>
  <si>
    <t>SOC</t>
  </si>
  <si>
    <t>2020</t>
  </si>
  <si>
    <t>2019</t>
  </si>
  <si>
    <t>2018</t>
  </si>
  <si>
    <t>2017</t>
  </si>
  <si>
    <t>2016</t>
  </si>
  <si>
    <t>2015</t>
  </si>
  <si>
    <t>restaurants and bars</t>
  </si>
  <si>
    <t>total income - constant R bns (deflated with CPI)</t>
  </si>
  <si>
    <t>NC</t>
  </si>
  <si>
    <t>MP</t>
  </si>
  <si>
    <t>LP</t>
  </si>
  <si>
    <t>FS</t>
  </si>
  <si>
    <t>NW</t>
  </si>
  <si>
    <t>EC</t>
  </si>
  <si>
    <t>KZN</t>
  </si>
  <si>
    <t>GT</t>
  </si>
  <si>
    <t>WC</t>
  </si>
  <si>
    <t>national</t>
  </si>
  <si>
    <t>Monthly manufacturing sales</t>
  </si>
  <si>
    <t>Constant rand (deflated with CPI, rebased to June 2020)</t>
  </si>
  <si>
    <t>Week</t>
  </si>
  <si>
    <t>GWh sent out</t>
  </si>
  <si>
    <t>Change from previous week</t>
  </si>
  <si>
    <t>16-22 March</t>
  </si>
  <si>
    <t>23-29 March</t>
  </si>
  <si>
    <t>31 March-5 April</t>
  </si>
  <si>
    <t>6-12 April</t>
  </si>
  <si>
    <t>13-19 April</t>
  </si>
  <si>
    <t>18-26 April</t>
  </si>
  <si>
    <t>27 April-3 May</t>
  </si>
  <si>
    <t>4-10 May</t>
  </si>
  <si>
    <t>11 - 16 May</t>
  </si>
  <si>
    <t>17 - 23 May</t>
  </si>
  <si>
    <t>24 - 31 May</t>
  </si>
  <si>
    <t>1 - 7 June</t>
  </si>
  <si>
    <t>8 - 15 June</t>
  </si>
  <si>
    <t>15 - 21 June</t>
  </si>
  <si>
    <t>22 - 28 June</t>
  </si>
  <si>
    <t>28 June - 5 July</t>
  </si>
  <si>
    <t>6 July - 12 July</t>
  </si>
  <si>
    <t>13 July - 19 July</t>
  </si>
  <si>
    <t>20 - 26 July</t>
  </si>
  <si>
    <t>27 July - 3 Au</t>
  </si>
  <si>
    <t>4 - 10 August</t>
  </si>
  <si>
    <t>11 - 17 August</t>
  </si>
  <si>
    <t>17 - 23 August</t>
  </si>
  <si>
    <t>24 -30 August</t>
  </si>
  <si>
    <t>31 Aug - 6 Sept</t>
  </si>
  <si>
    <t>7 - 13 Sept</t>
  </si>
  <si>
    <t>14 - 20 Sept</t>
  </si>
  <si>
    <t>21 - 27 Sept</t>
  </si>
  <si>
    <t>28 Sept - 4 Oct</t>
  </si>
  <si>
    <t>5 Oct - 11 Oct</t>
  </si>
  <si>
    <t>12 Oct - 18 Oct</t>
  </si>
  <si>
    <t>19 Oct - 25 Oct</t>
  </si>
  <si>
    <t>26 Oct - 1 Nov</t>
  </si>
  <si>
    <t>2 Nov - 8 Nov</t>
  </si>
  <si>
    <t>9 Nov - 15 Nov</t>
  </si>
  <si>
    <t>16 Nov - 22 Nov</t>
  </si>
  <si>
    <t>difference from previous year (right axis)</t>
  </si>
  <si>
    <t>Dates</t>
  </si>
  <si>
    <t>sent out from week 1 in 2019</t>
  </si>
  <si>
    <t>Sent out in week in 2019</t>
  </si>
  <si>
    <t>Eskom electricity sent out</t>
  </si>
  <si>
    <t xml:space="preserve">Source: Statistics South Africa. Manufacturing: Production and Sales. Excel spreadsheet. Downloaded from www.statssa.gov.za. </t>
  </si>
  <si>
    <t>Source: Eskom. Eskom Weekly Status Reports. Downloaded from https://www.eskom.co.za/Whatweredoing/SupplyStatus/Pages/SupplyStatusT.aspx</t>
  </si>
  <si>
    <t>Change in Gross Domestic Product by sector</t>
  </si>
  <si>
    <t>Seasonally adjusted figures, not annualised</t>
  </si>
  <si>
    <t>September as % of March (right axis)</t>
  </si>
  <si>
    <t>Monthly manufacturing sales by industry</t>
  </si>
  <si>
    <t>Income from catering and accommodation</t>
  </si>
  <si>
    <t>Constant 2020 rand (reflated with CPI rebased to 2020)</t>
  </si>
  <si>
    <t>Seasonally adjusted</t>
  </si>
  <si>
    <t>month</t>
  </si>
  <si>
    <t>year</t>
  </si>
  <si>
    <t>Source: Statistics South Africa. Food and Beverages; Tourism Accommodation. Excel spreadsheets downloaded from www.statssa.gov.za</t>
  </si>
  <si>
    <t>Reflated using implicit deflator rebased to Q3 2020</t>
  </si>
  <si>
    <t>rebased to Q3 2020</t>
  </si>
  <si>
    <t>nominal rand</t>
  </si>
  <si>
    <t>constant rand</t>
  </si>
  <si>
    <t>India</t>
  </si>
  <si>
    <t>Russia</t>
  </si>
  <si>
    <t>Brazil</t>
  </si>
  <si>
    <t>China</t>
  </si>
  <si>
    <t>South Africa</t>
  </si>
  <si>
    <t>total ex SA and China</t>
  </si>
  <si>
    <t>low income</t>
  </si>
  <si>
    <t>lower middle income</t>
  </si>
  <si>
    <t>other upper middle</t>
  </si>
  <si>
    <t>high income</t>
  </si>
  <si>
    <t>IMF forecasts by income group</t>
  </si>
  <si>
    <t>Growth figures are weighted average for group based on IMF forecast for each country weighted by the country's share in group GDP in nominal USD</t>
  </si>
  <si>
    <t xml:space="preserve">Source: International Monetary Fund World Economic Outlook Database October 2020. Downloaded from www.imf.org </t>
  </si>
  <si>
    <t>IMF forecasts for BRICS</t>
  </si>
  <si>
    <t>New diagnoses of COVID-19 per 100 000 cases</t>
  </si>
  <si>
    <t>Source: National Department of Health. Updates on COVID-19 for relevant dates. Press releases. Downloaded from https://sacoronavirus.co.za/category/press-releases-and-notices/</t>
  </si>
  <si>
    <t>Employment by sector, third quarter 2008 to 2019 and first three quarters of 2020</t>
  </si>
  <si>
    <t>Source: Statistics South Africa. QLFS trends. Excel spreadsheet downloaded from www.statssa.gov.za</t>
  </si>
  <si>
    <t>Not seasonally adjusted</t>
  </si>
  <si>
    <t>Source: Statistics South Africa. QLFS for relevant quarter. Electronic databases. Downloaded from Nesstar facility at www.statssa.gov.za.</t>
  </si>
  <si>
    <t>Source: To second quarter 2020, Statistics South Africa. Quarterly Employment Survey. Excel spreadsheet. Downloaded from www.Statistics South Africa.gov.za. For September and November, Minerals Council. Weekly COVID-19 dashboard for 28 September and 30 November 2020. Accessed at www.mineralscouncil.org.za.</t>
  </si>
  <si>
    <t>Exports and imports by sector in billions of constant (2020) rand</t>
  </si>
  <si>
    <t>Reflated with CPI rebased to 2020</t>
  </si>
  <si>
    <t>reflated using CPI rebased to 2020</t>
  </si>
  <si>
    <t>Source: Quantec. EasyDAta. National Trade HS 8-digit. Accessed at www.quantec.co.za</t>
  </si>
  <si>
    <t>Exports of mining and metals</t>
  </si>
  <si>
    <t>Constant rand, reflated with CPI rebased to 2020</t>
  </si>
  <si>
    <t>Investment by type of investor</t>
  </si>
  <si>
    <t>Source: Statistics South Africa. Quarterly Financial Statistics. Excel spreadsheet downloaded from www.statssa.gov.za</t>
  </si>
  <si>
    <t>Constant rand, deflated with CPI rebased to 2020</t>
  </si>
  <si>
    <t>PGMs</t>
  </si>
  <si>
    <t>Passenger cars</t>
  </si>
  <si>
    <t>Trucks</t>
  </si>
  <si>
    <t>Ferro-alloys</t>
  </si>
  <si>
    <t>Manganese</t>
  </si>
  <si>
    <t>Petroleum products</t>
  </si>
  <si>
    <t>Chromium</t>
  </si>
  <si>
    <t>Catalytic converters</t>
  </si>
  <si>
    <t>Citrus</t>
  </si>
  <si>
    <t>Aluminium</t>
  </si>
  <si>
    <t>Other products</t>
  </si>
  <si>
    <t>Exports in US 000s</t>
  </si>
  <si>
    <t>Source: Quantec. EasyDAta. National Trade series. Accessed at www.quantec.co.za</t>
  </si>
  <si>
    <t xml:space="preserve">Source: Statistics South Africa GDP quarterly figures. Excel spreadsheet downloaded from www.statssa.gov.za </t>
  </si>
  <si>
    <t>Source: Statistics South Africa. GDP quarterly figures. Excel spreadsheet downloaded www.statssa.gov.za</t>
  </si>
  <si>
    <t>accommodation</t>
  </si>
  <si>
    <t>Trade in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</si>
</sst>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0_ ;_ * \-#,##0.00_ ;_ * &quot;-&quot;??_ ;_ @_ "/>
    <numFmt numFmtId="168" formatCode="_-* #,##0_-;\-* #,##0_-;_-* &quot;-&quot;??_-;_-@_-"/>
    <numFmt numFmtId="169" formatCode="_-* #,##0.0_-;\-* #,##0.0_-;_-* &quot;-&quot;??_-;_-@_-"/>
    <numFmt numFmtId="170" formatCode="0.0"/>
    <numFmt numFmtId="171" formatCode="_ * #,##0.0_ ;_ * \-#,##0.0_ ;_ * &quot;-&quot;??_ ;_ @_ "/>
    <numFmt numFmtId="172" formatCode="[$-409]mmm\-yy;@"/>
    <numFmt numFmtId="173" formatCode="#,##0.00000"/>
    <numFmt numFmtId="17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165" fontId="4" fillId="0" borderId="0" xfId="3" applyNumberFormat="1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justify"/>
    </xf>
    <xf numFmtId="0" fontId="4" fillId="0" borderId="0" xfId="0" applyFont="1"/>
    <xf numFmtId="166" fontId="6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fill"/>
    </xf>
    <xf numFmtId="0" fontId="5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1" fontId="0" fillId="0" borderId="0" xfId="0" applyNumberForma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8" fontId="0" fillId="0" borderId="0" xfId="1" applyNumberFormat="1" applyFont="1"/>
    <xf numFmtId="9" fontId="0" fillId="0" borderId="0" xfId="2" applyFont="1"/>
    <xf numFmtId="165" fontId="5" fillId="0" borderId="0" xfId="5" applyNumberFormat="1" applyFont="1"/>
    <xf numFmtId="165" fontId="0" fillId="0" borderId="0" xfId="5" applyNumberFormat="1" applyFont="1"/>
    <xf numFmtId="0" fontId="0" fillId="0" borderId="0" xfId="5" applyNumberFormat="1" applyFont="1"/>
    <xf numFmtId="165" fontId="5" fillId="0" borderId="0" xfId="5" quotePrefix="1" applyNumberFormat="1" applyFont="1"/>
    <xf numFmtId="17" fontId="0" fillId="0" borderId="0" xfId="0" applyNumberFormat="1"/>
    <xf numFmtId="3" fontId="12" fillId="0" borderId="0" xfId="0" applyNumberFormat="1" applyFont="1" applyAlignment="1">
      <alignment vertical="center"/>
    </xf>
    <xf numFmtId="168" fontId="4" fillId="0" borderId="0" xfId="1" applyNumberFormat="1" applyFont="1"/>
    <xf numFmtId="168" fontId="4" fillId="0" borderId="0" xfId="1" applyNumberFormat="1" applyFont="1" applyAlignment="1">
      <alignment horizontal="center" wrapText="1"/>
    </xf>
    <xf numFmtId="168" fontId="0" fillId="0" borderId="1" xfId="1" applyNumberFormat="1" applyFont="1" applyFill="1" applyBorder="1" applyAlignment="1">
      <alignment horizontal="right"/>
    </xf>
    <xf numFmtId="166" fontId="0" fillId="0" borderId="0" xfId="2" applyNumberFormat="1" applyFont="1" applyAlignment="1">
      <alignment wrapText="1"/>
    </xf>
    <xf numFmtId="168" fontId="0" fillId="0" borderId="0" xfId="0" applyNumberFormat="1"/>
    <xf numFmtId="165" fontId="13" fillId="0" borderId="0" xfId="5" applyNumberFormat="1" applyFont="1"/>
    <xf numFmtId="165" fontId="5" fillId="0" borderId="0" xfId="5" applyNumberFormat="1" applyFont="1" applyAlignment="1">
      <alignment horizontal="center" wrapText="1"/>
    </xf>
    <xf numFmtId="165" fontId="0" fillId="0" borderId="0" xfId="5" applyNumberFormat="1" applyFont="1" applyFill="1"/>
    <xf numFmtId="165" fontId="1" fillId="0" borderId="0" xfId="5" applyNumberFormat="1" applyFont="1" applyFill="1"/>
    <xf numFmtId="0" fontId="0" fillId="0" borderId="0" xfId="0" applyFont="1"/>
    <xf numFmtId="0" fontId="0" fillId="0" borderId="0" xfId="5" applyNumberFormat="1" applyFont="1" applyFill="1"/>
    <xf numFmtId="165" fontId="0" fillId="0" borderId="0" xfId="5" quotePrefix="1" applyNumberFormat="1" applyFont="1" applyFill="1"/>
    <xf numFmtId="0" fontId="0" fillId="0" borderId="0" xfId="0" applyFill="1"/>
    <xf numFmtId="166" fontId="0" fillId="0" borderId="0" xfId="2" applyNumberFormat="1" applyFont="1" applyFill="1"/>
    <xf numFmtId="0" fontId="0" fillId="0" borderId="0" xfId="0" applyFill="1" applyBorder="1"/>
    <xf numFmtId="165" fontId="14" fillId="0" borderId="0" xfId="9" applyNumberFormat="1" applyFont="1" applyFill="1" applyBorder="1"/>
    <xf numFmtId="0" fontId="14" fillId="0" borderId="0" xfId="10" applyFont="1" applyFill="1" applyBorder="1"/>
    <xf numFmtId="0" fontId="14" fillId="0" borderId="0" xfId="9" applyNumberFormat="1" applyFont="1" applyFill="1" applyBorder="1"/>
    <xf numFmtId="170" fontId="0" fillId="0" borderId="0" xfId="9" applyNumberFormat="1" applyFont="1" applyFill="1"/>
    <xf numFmtId="165" fontId="14" fillId="0" borderId="0" xfId="10" applyNumberFormat="1" applyFont="1" applyFill="1" applyBorder="1"/>
    <xf numFmtId="171" fontId="14" fillId="0" borderId="0" xfId="10" applyNumberFormat="1" applyFont="1" applyFill="1" applyBorder="1"/>
    <xf numFmtId="170" fontId="11" fillId="0" borderId="0" xfId="10" applyNumberFormat="1" applyFill="1"/>
    <xf numFmtId="170" fontId="11" fillId="0" borderId="0" xfId="10" applyNumberFormat="1" applyFont="1" applyFill="1"/>
    <xf numFmtId="170" fontId="1" fillId="0" borderId="0" xfId="9" applyNumberFormat="1" applyFont="1" applyFill="1"/>
    <xf numFmtId="170" fontId="1" fillId="0" borderId="0" xfId="9" applyNumberFormat="1" applyFont="1" applyFill="1" applyBorder="1"/>
    <xf numFmtId="1" fontId="14" fillId="0" borderId="0" xfId="10" applyNumberFormat="1" applyFont="1" applyFill="1" applyBorder="1"/>
    <xf numFmtId="170" fontId="14" fillId="0" borderId="0" xfId="10" applyNumberFormat="1" applyFont="1" applyFill="1" applyBorder="1"/>
    <xf numFmtId="0" fontId="14" fillId="0" borderId="0" xfId="10" applyNumberFormat="1" applyFont="1" applyFill="1" applyBorder="1"/>
    <xf numFmtId="0" fontId="15" fillId="0" borderId="0" xfId="0" applyFont="1"/>
    <xf numFmtId="0" fontId="16" fillId="0" borderId="0" xfId="0" applyFont="1"/>
    <xf numFmtId="2" fontId="0" fillId="0" borderId="0" xfId="0" applyNumberFormat="1"/>
    <xf numFmtId="165" fontId="0" fillId="0" borderId="0" xfId="1" applyNumberFormat="1" applyFont="1" applyAlignment="1">
      <alignment wrapText="1"/>
    </xf>
    <xf numFmtId="168" fontId="0" fillId="0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0" xfId="0" applyNumberFormat="1" applyAlignment="1">
      <alignment wrapText="1"/>
    </xf>
    <xf numFmtId="0" fontId="10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168" fontId="5" fillId="0" borderId="0" xfId="6" applyNumberFormat="1" applyFont="1" applyFill="1"/>
    <xf numFmtId="0" fontId="0" fillId="0" borderId="0" xfId="0" applyFont="1" applyFill="1" applyAlignment="1"/>
    <xf numFmtId="168" fontId="5" fillId="0" borderId="0" xfId="1" applyNumberFormat="1" applyFont="1" applyFill="1" applyAlignment="1"/>
    <xf numFmtId="168" fontId="5" fillId="0" borderId="0" xfId="1" applyNumberFormat="1" applyFont="1" applyAlignment="1"/>
    <xf numFmtId="0" fontId="0" fillId="0" borderId="0" xfId="1" applyNumberFormat="1" applyFont="1"/>
    <xf numFmtId="169" fontId="0" fillId="0" borderId="0" xfId="1" applyNumberFormat="1" applyFont="1"/>
    <xf numFmtId="3" fontId="18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9" fontId="7" fillId="0" borderId="0" xfId="2" applyFont="1" applyAlignment="1">
      <alignment vertical="center"/>
    </xf>
    <xf numFmtId="173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9" fontId="0" fillId="0" borderId="0" xfId="2" applyNumberFormat="1" applyFont="1" applyFill="1"/>
    <xf numFmtId="169" fontId="0" fillId="0" borderId="0" xfId="1" applyNumberFormat="1" applyFont="1" applyAlignment="1">
      <alignment wrapText="1"/>
    </xf>
    <xf numFmtId="169" fontId="0" fillId="0" borderId="0" xfId="0" applyNumberFormat="1"/>
    <xf numFmtId="16" fontId="0" fillId="0" borderId="0" xfId="0" applyNumberFormat="1"/>
    <xf numFmtId="9" fontId="0" fillId="0" borderId="0" xfId="2" applyFont="1" applyFill="1"/>
    <xf numFmtId="0" fontId="0" fillId="0" borderId="0" xfId="0" applyAlignment="1"/>
    <xf numFmtId="168" fontId="5" fillId="0" borderId="0" xfId="1" applyNumberFormat="1" applyFont="1" applyFill="1"/>
    <xf numFmtId="168" fontId="0" fillId="0" borderId="0" xfId="1" applyNumberFormat="1" applyFont="1" applyAlignment="1">
      <alignment horizontal="left" indent="3"/>
    </xf>
    <xf numFmtId="168" fontId="5" fillId="0" borderId="0" xfId="1" applyNumberFormat="1" applyFont="1" applyFill="1" applyAlignment="1">
      <alignment horizontal="left" indent="3"/>
    </xf>
    <xf numFmtId="168" fontId="5" fillId="0" borderId="0" xfId="1" applyNumberFormat="1" applyFont="1"/>
  </cellXfs>
  <cellStyles count="12">
    <cellStyle name="Comma" xfId="1" builtinId="3"/>
    <cellStyle name="Comma 10" xfId="11"/>
    <cellStyle name="Comma 2" xfId="3"/>
    <cellStyle name="Comma 2 3" xfId="5"/>
    <cellStyle name="Comma 3" xfId="4"/>
    <cellStyle name="Comma 3 2" xfId="8"/>
    <cellStyle name="Comma 7" xfId="9"/>
    <cellStyle name="Comma 9" xfId="6"/>
    <cellStyle name="Normal" xfId="0" builtinId="0"/>
    <cellStyle name="Normal 8 2" xfId="7"/>
    <cellStyle name="Normal 9" xfId="10"/>
    <cellStyle name="Percent" xfId="2" builtinId="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  <c:pt idx="0">
                  <c:v>Actual quarterly change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'1. Quarterly change in GDP'!$A$4:$A$110</c:f>
              <c:numCache>
                <c:formatCode>General</c:formatCode>
                <c:ptCount val="107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</c:numCache>
            </c:numRef>
          </c:cat>
          <c:val>
            <c:numRef>
              <c:f>'1. Quarterly change in GDP'!$B$4:$B$110</c:f>
              <c:numCache>
                <c:formatCode>0.0%</c:formatCode>
                <c:ptCount val="107"/>
                <c:pt idx="0">
                  <c:v>-5.0037543810244056E-4</c:v>
                </c:pt>
                <c:pt idx="1">
                  <c:v>9.7565843331155477E-3</c:v>
                </c:pt>
                <c:pt idx="2">
                  <c:v>1.1245145875966589E-2</c:v>
                </c:pt>
                <c:pt idx="3">
                  <c:v>1.8582983840178091E-2</c:v>
                </c:pt>
                <c:pt idx="4">
                  <c:v>2.4994739461348114E-3</c:v>
                </c:pt>
                <c:pt idx="5">
                  <c:v>2.8748138294714121E-3</c:v>
                </c:pt>
                <c:pt idx="6">
                  <c:v>6.6346528809462235E-3</c:v>
                </c:pt>
                <c:pt idx="7">
                  <c:v>3.3636360976436741E-3</c:v>
                </c:pt>
                <c:pt idx="8">
                  <c:v>1.852499660273188E-2</c:v>
                </c:pt>
                <c:pt idx="9">
                  <c:v>1.1913584255213827E-2</c:v>
                </c:pt>
                <c:pt idx="10">
                  <c:v>1.1914846565305171E-2</c:v>
                </c:pt>
                <c:pt idx="11">
                  <c:v>9.3816956640266902E-3</c:v>
                </c:pt>
                <c:pt idx="12">
                  <c:v>4.6421795462883164E-3</c:v>
                </c:pt>
                <c:pt idx="13">
                  <c:v>6.2740936412364334E-3</c:v>
                </c:pt>
                <c:pt idx="14">
                  <c:v>9.9426185469431161E-4</c:v>
                </c:pt>
                <c:pt idx="15">
                  <c:v>1.3812660576273394E-4</c:v>
                </c:pt>
                <c:pt idx="16">
                  <c:v>2.6270537268398009E-3</c:v>
                </c:pt>
                <c:pt idx="17">
                  <c:v>1.414254334074716E-3</c:v>
                </c:pt>
                <c:pt idx="18">
                  <c:v>-2.1903504855179667E-3</c:v>
                </c:pt>
                <c:pt idx="19">
                  <c:v>9.6284064544760462E-4</c:v>
                </c:pt>
                <c:pt idx="20">
                  <c:v>9.6107385070816065E-3</c:v>
                </c:pt>
                <c:pt idx="21">
                  <c:v>7.9588957093028601E-3</c:v>
                </c:pt>
                <c:pt idx="22">
                  <c:v>1.0918957840878374E-2</c:v>
                </c:pt>
                <c:pt idx="23">
                  <c:v>1.0999838166667164E-2</c:v>
                </c:pt>
                <c:pt idx="24">
                  <c:v>1.1688393411539488E-2</c:v>
                </c:pt>
                <c:pt idx="25">
                  <c:v>9.1998741684722329E-3</c:v>
                </c:pt>
                <c:pt idx="26">
                  <c:v>9.9039730316425878E-3</c:v>
                </c:pt>
                <c:pt idx="27">
                  <c:v>8.5095722253147876E-3</c:v>
                </c:pt>
                <c:pt idx="28">
                  <c:v>6.1451218382775341E-3</c:v>
                </c:pt>
                <c:pt idx="29">
                  <c:v>4.9970096094293925E-3</c:v>
                </c:pt>
                <c:pt idx="30">
                  <c:v>2.6574806735824019E-3</c:v>
                </c:pt>
                <c:pt idx="31">
                  <c:v>7.6932022008342482E-3</c:v>
                </c:pt>
                <c:pt idx="32">
                  <c:v>1.0859990214854287E-2</c:v>
                </c:pt>
                <c:pt idx="33">
                  <c:v>1.2688607200023627E-2</c:v>
                </c:pt>
                <c:pt idx="34">
                  <c:v>1.1318278134637705E-2</c:v>
                </c:pt>
                <c:pt idx="35">
                  <c:v>8.3199121704340406E-3</c:v>
                </c:pt>
                <c:pt idx="36">
                  <c:v>6.3476891543696734E-3</c:v>
                </c:pt>
                <c:pt idx="37">
                  <c:v>4.8837440379221331E-3</c:v>
                </c:pt>
                <c:pt idx="38">
                  <c:v>5.4268969571396042E-3</c:v>
                </c:pt>
                <c:pt idx="39">
                  <c:v>5.7693477545617267E-3</c:v>
                </c:pt>
                <c:pt idx="40">
                  <c:v>1.5137792758620927E-2</c:v>
                </c:pt>
                <c:pt idx="41">
                  <c:v>1.3974480614202811E-2</c:v>
                </c:pt>
                <c:pt idx="42">
                  <c:v>1.6351156135631983E-2</c:v>
                </c:pt>
                <c:pt idx="43">
                  <c:v>1.0679320086723454E-2</c:v>
                </c:pt>
                <c:pt idx="44">
                  <c:v>1.0166048582257448E-2</c:v>
                </c:pt>
                <c:pt idx="45">
                  <c:v>1.7945531524176106E-2</c:v>
                </c:pt>
                <c:pt idx="46">
                  <c:v>1.3636227821061331E-2</c:v>
                </c:pt>
                <c:pt idx="47">
                  <c:v>6.6935546518245292E-3</c:v>
                </c:pt>
                <c:pt idx="48">
                  <c:v>1.7571723602183953E-2</c:v>
                </c:pt>
                <c:pt idx="49">
                  <c:v>1.4202440816502238E-2</c:v>
                </c:pt>
                <c:pt idx="50">
                  <c:v>1.3811494066304553E-2</c:v>
                </c:pt>
                <c:pt idx="51">
                  <c:v>1.3828169460476936E-2</c:v>
                </c:pt>
                <c:pt idx="52">
                  <c:v>1.6236668072191929E-2</c:v>
                </c:pt>
                <c:pt idx="53">
                  <c:v>8.1955633322816634E-3</c:v>
                </c:pt>
                <c:pt idx="54">
                  <c:v>1.1719344438867685E-2</c:v>
                </c:pt>
                <c:pt idx="55">
                  <c:v>1.4170782144657501E-2</c:v>
                </c:pt>
                <c:pt idx="56">
                  <c:v>4.200088433545357E-3</c:v>
                </c:pt>
                <c:pt idx="57">
                  <c:v>1.2208898110870114E-2</c:v>
                </c:pt>
                <c:pt idx="58">
                  <c:v>2.3893574840387899E-3</c:v>
                </c:pt>
                <c:pt idx="59">
                  <c:v>-5.692462107890095E-3</c:v>
                </c:pt>
                <c:pt idx="60">
                  <c:v>-1.5555387027129886E-2</c:v>
                </c:pt>
                <c:pt idx="61">
                  <c:v>-3.4321203407682299E-3</c:v>
                </c:pt>
                <c:pt idx="62">
                  <c:v>2.3190804156123512E-3</c:v>
                </c:pt>
                <c:pt idx="63">
                  <c:v>6.6697508186199794E-3</c:v>
                </c:pt>
                <c:pt idx="64">
                  <c:v>1.138297115276532E-2</c:v>
                </c:pt>
                <c:pt idx="65">
                  <c:v>6.8224369209151092E-3</c:v>
                </c:pt>
                <c:pt idx="66">
                  <c:v>1.1117478992437979E-2</c:v>
                </c:pt>
                <c:pt idx="67">
                  <c:v>1.0697965294457656E-2</c:v>
                </c:pt>
                <c:pt idx="68">
                  <c:v>9.5045655193879419E-3</c:v>
                </c:pt>
                <c:pt idx="69">
                  <c:v>5.7495169786434541E-3</c:v>
                </c:pt>
                <c:pt idx="70">
                  <c:v>2.9824618233837974E-3</c:v>
                </c:pt>
                <c:pt idx="71">
                  <c:v>7.6220534955915298E-3</c:v>
                </c:pt>
                <c:pt idx="72">
                  <c:v>4.0008368109192283E-3</c:v>
                </c:pt>
                <c:pt idx="73">
                  <c:v>8.9770362836656403E-3</c:v>
                </c:pt>
                <c:pt idx="74">
                  <c:v>2.9905428237682052E-3</c:v>
                </c:pt>
                <c:pt idx="75">
                  <c:v>4.3531471054831794E-3</c:v>
                </c:pt>
                <c:pt idx="76">
                  <c:v>4.1413633485312129E-3</c:v>
                </c:pt>
                <c:pt idx="77">
                  <c:v>1.0600076734053276E-2</c:v>
                </c:pt>
                <c:pt idx="78">
                  <c:v>4.5909751263382148E-3</c:v>
                </c:pt>
                <c:pt idx="79">
                  <c:v>1.2879818011360955E-2</c:v>
                </c:pt>
                <c:pt idx="80">
                  <c:v>-3.9009293603420314E-3</c:v>
                </c:pt>
                <c:pt idx="81">
                  <c:v>2.4420422558701915E-3</c:v>
                </c:pt>
                <c:pt idx="82">
                  <c:v>6.3747393735047453E-3</c:v>
                </c:pt>
                <c:pt idx="83">
                  <c:v>1.0860248839266617E-2</c:v>
                </c:pt>
                <c:pt idx="84">
                  <c:v>4.2523942008494409E-3</c:v>
                </c:pt>
                <c:pt idx="85">
                  <c:v>-5.9114274612812601E-3</c:v>
                </c:pt>
                <c:pt idx="86">
                  <c:v>-1.0029534782740601E-4</c:v>
                </c:pt>
                <c:pt idx="87">
                  <c:v>1.0307405333938036E-3</c:v>
                </c:pt>
                <c:pt idx="88">
                  <c:v>-2.4541804192879102E-3</c:v>
                </c:pt>
                <c:pt idx="89">
                  <c:v>7.8887853552405129E-3</c:v>
                </c:pt>
                <c:pt idx="90">
                  <c:v>2.2319116617552925E-3</c:v>
                </c:pt>
                <c:pt idx="91">
                  <c:v>7.416226867711373E-4</c:v>
                </c:pt>
                <c:pt idx="92">
                  <c:v>-6.4313069431998215E-4</c:v>
                </c:pt>
                <c:pt idx="93">
                  <c:v>7.3102510956379874E-3</c:v>
                </c:pt>
                <c:pt idx="94">
                  <c:v>6.9224568003167786E-3</c:v>
                </c:pt>
                <c:pt idx="95">
                  <c:v>8.5036410506786897E-3</c:v>
                </c:pt>
                <c:pt idx="96">
                  <c:v>-6.8310561297731942E-3</c:v>
                </c:pt>
                <c:pt idx="97">
                  <c:v>-1.3119261097106483E-3</c:v>
                </c:pt>
                <c:pt idx="98">
                  <c:v>6.4895733356229446E-3</c:v>
                </c:pt>
                <c:pt idx="99">
                  <c:v>3.40712809053767E-3</c:v>
                </c:pt>
                <c:pt idx="100">
                  <c:v>-8.0396254426896574E-3</c:v>
                </c:pt>
                <c:pt idx="101">
                  <c:v>8.1671072462909944E-3</c:v>
                </c:pt>
                <c:pt idx="102">
                  <c:v>-2.0957912915383625E-3</c:v>
                </c:pt>
                <c:pt idx="103">
                  <c:v>-3.6287930349054864E-3</c:v>
                </c:pt>
                <c:pt idx="104">
                  <c:v>-4.2254829242832637E-3</c:v>
                </c:pt>
                <c:pt idx="105">
                  <c:v>-0.16641964700757739</c:v>
                </c:pt>
                <c:pt idx="106">
                  <c:v>0.13530943785633731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5-4E7F-95A4-4B913AA3D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overlap val="5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4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0.1500000000000000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 New cases by province'!$B$4</c:f>
              <c:strCache>
                <c:ptCount val="1"/>
                <c:pt idx="0">
                  <c:v>national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'10. New cases by province'!$A$5:$A$87</c15:sqref>
                  </c15:fullRef>
                </c:ext>
              </c:extLst>
              <c:f>'10. New cases by province'!$A$18:$A$87</c:f>
              <c:numCache>
                <c:formatCode>d\-mmm</c:formatCode>
                <c:ptCount val="70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 New cases by province'!$B$5:$B$87</c15:sqref>
                  </c15:fullRef>
                </c:ext>
              </c:extLst>
              <c:f>'10. New cases by province'!$B$18:$B$87</c:f>
              <c:numCache>
                <c:formatCode>_-* #\ ##0.0_-;\-* #\ ##0.0_-;_-* "-"??_-;_-@_-</c:formatCode>
                <c:ptCount val="70"/>
                <c:pt idx="0">
                  <c:v>2.1960260071702011</c:v>
                </c:pt>
                <c:pt idx="1">
                  <c:v>2.261408519171173</c:v>
                </c:pt>
                <c:pt idx="2">
                  <c:v>2.4835632253752205</c:v>
                </c:pt>
                <c:pt idx="3">
                  <c:v>2.5576958133317129</c:v>
                </c:pt>
                <c:pt idx="4">
                  <c:v>2.5632861396366291</c:v>
                </c:pt>
                <c:pt idx="5">
                  <c:v>2.5934252901500878</c:v>
                </c:pt>
                <c:pt idx="6">
                  <c:v>2.6289117093030319</c:v>
                </c:pt>
                <c:pt idx="7">
                  <c:v>2.6267241903141518</c:v>
                </c:pt>
                <c:pt idx="8">
                  <c:v>2.6004739624475905</c:v>
                </c:pt>
                <c:pt idx="9">
                  <c:v>2.7173846995199611</c:v>
                </c:pt>
                <c:pt idx="10">
                  <c:v>2.7178708148508233</c:v>
                </c:pt>
                <c:pt idx="11">
                  <c:v>2.708634623564441</c:v>
                </c:pt>
                <c:pt idx="12">
                  <c:v>2.7453363310445402</c:v>
                </c:pt>
                <c:pt idx="13">
                  <c:v>2.7365862550890196</c:v>
                </c:pt>
                <c:pt idx="14">
                  <c:v>2.744850215713678</c:v>
                </c:pt>
                <c:pt idx="15">
                  <c:v>2.8367260132466425</c:v>
                </c:pt>
                <c:pt idx="16">
                  <c:v>2.730752871118673</c:v>
                </c:pt>
                <c:pt idx="17">
                  <c:v>2.7518988880111803</c:v>
                </c:pt>
                <c:pt idx="18">
                  <c:v>2.8911709303032143</c:v>
                </c:pt>
                <c:pt idx="19">
                  <c:v>2.8600595491280307</c:v>
                </c:pt>
                <c:pt idx="20">
                  <c:v>2.9033238135747705</c:v>
                </c:pt>
                <c:pt idx="21">
                  <c:v>2.9971440724311846</c:v>
                </c:pt>
                <c:pt idx="22">
                  <c:v>2.9674910372485872</c:v>
                </c:pt>
                <c:pt idx="23">
                  <c:v>2.9446436166980616</c:v>
                </c:pt>
                <c:pt idx="24">
                  <c:v>2.9349213100808167</c:v>
                </c:pt>
                <c:pt idx="25">
                  <c:v>2.7963784407850767</c:v>
                </c:pt>
                <c:pt idx="26">
                  <c:v>2.8065868627331838</c:v>
                </c:pt>
                <c:pt idx="27">
                  <c:v>2.7599197909704078</c:v>
                </c:pt>
                <c:pt idx="28">
                  <c:v>2.7356140244272953</c:v>
                </c:pt>
                <c:pt idx="29">
                  <c:v>2.7392598894087619</c:v>
                </c:pt>
                <c:pt idx="30">
                  <c:v>2.7237041988211703</c:v>
                </c:pt>
                <c:pt idx="31">
                  <c:v>2.662696724797958</c:v>
                </c:pt>
                <c:pt idx="32">
                  <c:v>2.6337728626116546</c:v>
                </c:pt>
                <c:pt idx="33">
                  <c:v>2.6699884547608921</c:v>
                </c:pt>
                <c:pt idx="34">
                  <c:v>2.6332867472807924</c:v>
                </c:pt>
                <c:pt idx="35">
                  <c:v>2.587105790848879</c:v>
                </c:pt>
                <c:pt idx="36">
                  <c:v>2.5504040833687789</c:v>
                </c:pt>
                <c:pt idx="37">
                  <c:v>2.5409248344169653</c:v>
                </c:pt>
                <c:pt idx="38">
                  <c:v>2.5411678920823966</c:v>
                </c:pt>
                <c:pt idx="39">
                  <c:v>2.6566202831621801</c:v>
                </c:pt>
                <c:pt idx="40">
                  <c:v>2.7752324238925685</c:v>
                </c:pt>
                <c:pt idx="41">
                  <c:v>2.8792611046970893</c:v>
                </c:pt>
                <c:pt idx="42">
                  <c:v>2.9939843227805798</c:v>
                </c:pt>
                <c:pt idx="43">
                  <c:v>3.1038463875554476</c:v>
                </c:pt>
                <c:pt idx="44">
                  <c:v>3.2268335662635961</c:v>
                </c:pt>
                <c:pt idx="45">
                  <c:v>3.3410706690162244</c:v>
                </c:pt>
                <c:pt idx="46">
                  <c:v>3.3405845536853613</c:v>
                </c:pt>
                <c:pt idx="47">
                  <c:v>3.4032934313665915</c:v>
                </c:pt>
                <c:pt idx="48">
                  <c:v>3.5851005651090722</c:v>
                </c:pt>
                <c:pt idx="49">
                  <c:v>3.6278787142249498</c:v>
                </c:pt>
                <c:pt idx="50">
                  <c:v>3.8446861517895123</c:v>
                </c:pt>
                <c:pt idx="51">
                  <c:v>3.9440967369508417</c:v>
                </c:pt>
                <c:pt idx="52">
                  <c:v>4.0481254177553625</c:v>
                </c:pt>
                <c:pt idx="53">
                  <c:v>4.2510785683903505</c:v>
                </c:pt>
                <c:pt idx="54">
                  <c:v>4.3740657470984985</c:v>
                </c:pt>
                <c:pt idx="55">
                  <c:v>4.462052621984566</c:v>
                </c:pt>
                <c:pt idx="56">
                  <c:v>4.596949626298839</c:v>
                </c:pt>
                <c:pt idx="57">
                  <c:v>4.6613599076380874</c:v>
                </c:pt>
                <c:pt idx="58">
                  <c:v>4.7955277389560669</c:v>
                </c:pt>
                <c:pt idx="59">
                  <c:v>4.8667436349273867</c:v>
                </c:pt>
                <c:pt idx="60">
                  <c:v>4.9207024366530963</c:v>
                </c:pt>
                <c:pt idx="61">
                  <c:v>4.8725770188977329</c:v>
                </c:pt>
                <c:pt idx="62">
                  <c:v>5.0969192440906603</c:v>
                </c:pt>
                <c:pt idx="63">
                  <c:v>5.420428996779485</c:v>
                </c:pt>
                <c:pt idx="64">
                  <c:v>5.8000850701829014</c:v>
                </c:pt>
                <c:pt idx="65">
                  <c:v>6.151789512061737</c:v>
                </c:pt>
                <c:pt idx="66">
                  <c:v>6.5292580664762703</c:v>
                </c:pt>
                <c:pt idx="67">
                  <c:v>6.7749893662271372</c:v>
                </c:pt>
                <c:pt idx="68">
                  <c:v>7.1920763201069455</c:v>
                </c:pt>
                <c:pt idx="69">
                  <c:v>7.8084705596402753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35-409D-A29B-C945D97D9791}"/>
            </c:ext>
          </c:extLst>
        </c:ser>
        <c:ser>
          <c:idx val="2"/>
          <c:order val="1"/>
          <c:tx>
            <c:strRef>
              <c:f>'10. New cases by province'!$C$4</c:f>
              <c:strCache>
                <c:ptCount val="1"/>
                <c:pt idx="0">
                  <c:v>WC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'10. New cases by province'!$A$5:$A$87</c15:sqref>
                  </c15:fullRef>
                </c:ext>
              </c:extLst>
              <c:f>'10. New cases by province'!$A$18:$A$87</c:f>
              <c:numCache>
                <c:formatCode>d\-mmm</c:formatCode>
                <c:ptCount val="70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 New cases by province'!$C$5:$C$87</c15:sqref>
                  </c15:fullRef>
                </c:ext>
              </c:extLst>
              <c:f>'10. New cases by province'!$C$18:$C$87</c:f>
              <c:numCache>
                <c:formatCode>_-* #\ ##0.0_-;\-* #\ ##0.0_-;_-* "-"??_-;_-@_-</c:formatCode>
                <c:ptCount val="70"/>
                <c:pt idx="0">
                  <c:v>1.6767659998339834</c:v>
                </c:pt>
                <c:pt idx="1">
                  <c:v>1.7348717523034782</c:v>
                </c:pt>
                <c:pt idx="2">
                  <c:v>1.9880468166348468</c:v>
                </c:pt>
                <c:pt idx="3">
                  <c:v>2.1125591433551918</c:v>
                </c:pt>
                <c:pt idx="4">
                  <c:v>2.1250103760272263</c:v>
                </c:pt>
                <c:pt idx="5">
                  <c:v>2.1893417448327384</c:v>
                </c:pt>
                <c:pt idx="6">
                  <c:v>2.2557483190835894</c:v>
                </c:pt>
                <c:pt idx="7">
                  <c:v>2.3325309205611355</c:v>
                </c:pt>
                <c:pt idx="8">
                  <c:v>2.4985473561882623</c:v>
                </c:pt>
                <c:pt idx="9">
                  <c:v>2.9343404997094713</c:v>
                </c:pt>
                <c:pt idx="10">
                  <c:v>3.092056113555242</c:v>
                </c:pt>
                <c:pt idx="11">
                  <c:v>3.1439362496887191</c:v>
                </c:pt>
                <c:pt idx="12">
                  <c:v>3.1190337843446501</c:v>
                </c:pt>
                <c:pt idx="13">
                  <c:v>3.3161783016518633</c:v>
                </c:pt>
                <c:pt idx="14">
                  <c:v>3.3535319996679669</c:v>
                </c:pt>
                <c:pt idx="15">
                  <c:v>3.5070972026230591</c:v>
                </c:pt>
                <c:pt idx="16">
                  <c:v>3.1418610442433796</c:v>
                </c:pt>
                <c:pt idx="17">
                  <c:v>3.048476799203121</c:v>
                </c:pt>
                <c:pt idx="18">
                  <c:v>3.1169585788993115</c:v>
                </c:pt>
                <c:pt idx="19">
                  <c:v>3.2539221382916907</c:v>
                </c:pt>
                <c:pt idx="20">
                  <c:v>3.1958163858221962</c:v>
                </c:pt>
                <c:pt idx="21">
                  <c:v>3.4572922719349219</c:v>
                </c:pt>
                <c:pt idx="22">
                  <c:v>3.2871254254171158</c:v>
                </c:pt>
                <c:pt idx="23">
                  <c:v>3.5486013115298412</c:v>
                </c:pt>
                <c:pt idx="24">
                  <c:v>3.6170830912260317</c:v>
                </c:pt>
                <c:pt idx="25">
                  <c:v>3.5444509006391631</c:v>
                </c:pt>
                <c:pt idx="26">
                  <c:v>3.426164190254835</c:v>
                </c:pt>
                <c:pt idx="27">
                  <c:v>3.3286295343238979</c:v>
                </c:pt>
                <c:pt idx="28">
                  <c:v>3.2331700838383002</c:v>
                </c:pt>
                <c:pt idx="29">
                  <c:v>3.2518469328463522</c:v>
                </c:pt>
                <c:pt idx="30">
                  <c:v>2.9779198140615923</c:v>
                </c:pt>
                <c:pt idx="31">
                  <c:v>2.9924462521789654</c:v>
                </c:pt>
                <c:pt idx="32">
                  <c:v>2.9177388561467588</c:v>
                </c:pt>
                <c:pt idx="33">
                  <c:v>2.9260396779281148</c:v>
                </c:pt>
                <c:pt idx="34">
                  <c:v>2.9903710467336269</c:v>
                </c:pt>
                <c:pt idx="35">
                  <c:v>3.089980908109903</c:v>
                </c:pt>
                <c:pt idx="36">
                  <c:v>3.1729891259234666</c:v>
                </c:pt>
                <c:pt idx="37">
                  <c:v>3.505021997177721</c:v>
                </c:pt>
                <c:pt idx="38">
                  <c:v>3.4240889848094964</c:v>
                </c:pt>
                <c:pt idx="39">
                  <c:v>3.6004814476633187</c:v>
                </c:pt>
                <c:pt idx="40">
                  <c:v>3.7229185689383248</c:v>
                </c:pt>
                <c:pt idx="41">
                  <c:v>4.0902299327633429</c:v>
                </c:pt>
                <c:pt idx="42">
                  <c:v>4.339254586204035</c:v>
                </c:pt>
                <c:pt idx="43">
                  <c:v>4.7833485515065988</c:v>
                </c:pt>
                <c:pt idx="44">
                  <c:v>4.7978749896239732</c:v>
                </c:pt>
                <c:pt idx="45">
                  <c:v>5.3395036108574745</c:v>
                </c:pt>
                <c:pt idx="46">
                  <c:v>5.6528596331036773</c:v>
                </c:pt>
                <c:pt idx="47">
                  <c:v>5.8479289449655507</c:v>
                </c:pt>
                <c:pt idx="48">
                  <c:v>5.9101851083257237</c:v>
                </c:pt>
                <c:pt idx="49">
                  <c:v>6.518220303810077</c:v>
                </c:pt>
                <c:pt idx="50">
                  <c:v>6.6468830414211002</c:v>
                </c:pt>
                <c:pt idx="51">
                  <c:v>7.3150991948202879</c:v>
                </c:pt>
                <c:pt idx="52">
                  <c:v>7.5412965883622478</c:v>
                </c:pt>
                <c:pt idx="53">
                  <c:v>7.9106831576326062</c:v>
                </c:pt>
                <c:pt idx="54">
                  <c:v>8.7801942392296848</c:v>
                </c:pt>
                <c:pt idx="55">
                  <c:v>9.9983398356437299</c:v>
                </c:pt>
                <c:pt idx="56">
                  <c:v>10.645803934589525</c:v>
                </c:pt>
                <c:pt idx="57">
                  <c:v>11.587947206773471</c:v>
                </c:pt>
                <c:pt idx="58">
                  <c:v>12.305968290860795</c:v>
                </c:pt>
                <c:pt idx="59">
                  <c:v>13.034365402174815</c:v>
                </c:pt>
                <c:pt idx="60">
                  <c:v>13.553166763509589</c:v>
                </c:pt>
                <c:pt idx="61">
                  <c:v>13.061343072964224</c:v>
                </c:pt>
                <c:pt idx="62">
                  <c:v>13.669378268448575</c:v>
                </c:pt>
                <c:pt idx="63">
                  <c:v>14.406076201543952</c:v>
                </c:pt>
                <c:pt idx="64">
                  <c:v>15.713455632107578</c:v>
                </c:pt>
                <c:pt idx="65">
                  <c:v>16.952353282975015</c:v>
                </c:pt>
                <c:pt idx="66">
                  <c:v>17.69527683240641</c:v>
                </c:pt>
                <c:pt idx="67">
                  <c:v>18.357267369469579</c:v>
                </c:pt>
                <c:pt idx="68">
                  <c:v>19.737278990620073</c:v>
                </c:pt>
                <c:pt idx="69">
                  <c:v>21.138042666223956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35-409D-A29B-C945D97D9791}"/>
            </c:ext>
          </c:extLst>
        </c:ser>
        <c:ser>
          <c:idx val="1"/>
          <c:order val="2"/>
          <c:tx>
            <c:strRef>
              <c:f>'10. New cases by province'!$D$4</c:f>
              <c:strCache>
                <c:ptCount val="1"/>
                <c:pt idx="0">
                  <c:v>GT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'10. New cases by province'!$A$5:$A$87</c15:sqref>
                  </c15:fullRef>
                </c:ext>
              </c:extLst>
              <c:f>'10. New cases by province'!$A$18:$A$87</c:f>
              <c:numCache>
                <c:formatCode>d\-mmm</c:formatCode>
                <c:ptCount val="70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 New cases by province'!$D$5:$D$87</c15:sqref>
                  </c15:fullRef>
                </c:ext>
              </c:extLst>
              <c:f>'10. New cases by province'!$D$18:$D$87</c:f>
              <c:numCache>
                <c:formatCode>_-* #\ ##0.0_-;\-* #\ ##0.0_-;_-* "-"??_-;_-@_-</c:formatCode>
                <c:ptCount val="70"/>
                <c:pt idx="0">
                  <c:v>1.5400256043376761</c:v>
                </c:pt>
                <c:pt idx="1">
                  <c:v>1.6143911439114391</c:v>
                </c:pt>
                <c:pt idx="2">
                  <c:v>1.7273514571880415</c:v>
                </c:pt>
                <c:pt idx="3">
                  <c:v>1.7612395511710219</c:v>
                </c:pt>
                <c:pt idx="4">
                  <c:v>1.7499435198433617</c:v>
                </c:pt>
                <c:pt idx="5">
                  <c:v>1.8327810829128699</c:v>
                </c:pt>
                <c:pt idx="6">
                  <c:v>1.8967919271029441</c:v>
                </c:pt>
                <c:pt idx="7">
                  <c:v>1.8657278409518789</c:v>
                </c:pt>
                <c:pt idx="8">
                  <c:v>1.8911439114391144</c:v>
                </c:pt>
                <c:pt idx="9">
                  <c:v>1.9287973491979817</c:v>
                </c:pt>
                <c:pt idx="10">
                  <c:v>1.9777468182845097</c:v>
                </c:pt>
                <c:pt idx="11">
                  <c:v>1.9843361698923114</c:v>
                </c:pt>
                <c:pt idx="12">
                  <c:v>1.9918668574440845</c:v>
                </c:pt>
                <c:pt idx="13">
                  <c:v>2.0182242638752919</c:v>
                </c:pt>
                <c:pt idx="14">
                  <c:v>1.9956322012199712</c:v>
                </c:pt>
                <c:pt idx="15">
                  <c:v>2.0332856389788385</c:v>
                </c:pt>
                <c:pt idx="16">
                  <c:v>1.993749529332028</c:v>
                </c:pt>
                <c:pt idx="17">
                  <c:v>2.0426989984185555</c:v>
                </c:pt>
                <c:pt idx="18">
                  <c:v>2.2497929060923263</c:v>
                </c:pt>
                <c:pt idx="19">
                  <c:v>2.163189999246931</c:v>
                </c:pt>
                <c:pt idx="20">
                  <c:v>2.080352436177423</c:v>
                </c:pt>
                <c:pt idx="21">
                  <c:v>2.0756457564575648</c:v>
                </c:pt>
                <c:pt idx="22">
                  <c:v>2.0342269749228108</c:v>
                </c:pt>
                <c:pt idx="23">
                  <c:v>1.9768054823405374</c:v>
                </c:pt>
                <c:pt idx="24">
                  <c:v>1.8939679192710297</c:v>
                </c:pt>
                <c:pt idx="25">
                  <c:v>1.6765193162135701</c:v>
                </c:pt>
                <c:pt idx="26">
                  <c:v>1.7179380977483245</c:v>
                </c:pt>
                <c:pt idx="27">
                  <c:v>1.6567512613901647</c:v>
                </c:pt>
                <c:pt idx="28">
                  <c:v>1.6614579411100234</c:v>
                </c:pt>
                <c:pt idx="29">
                  <c:v>1.6351005346788163</c:v>
                </c:pt>
                <c:pt idx="30">
                  <c:v>1.6878153475412307</c:v>
                </c:pt>
                <c:pt idx="31">
                  <c:v>1.6520445816703064</c:v>
                </c:pt>
                <c:pt idx="32">
                  <c:v>1.6002711047518638</c:v>
                </c:pt>
                <c:pt idx="33">
                  <c:v>1.5635590029369681</c:v>
                </c:pt>
                <c:pt idx="34">
                  <c:v>1.5597936591610815</c:v>
                </c:pt>
                <c:pt idx="35">
                  <c:v>1.4816627758114316</c:v>
                </c:pt>
                <c:pt idx="36">
                  <c:v>1.4327133067249038</c:v>
                </c:pt>
                <c:pt idx="37">
                  <c:v>1.3263423450561036</c:v>
                </c:pt>
                <c:pt idx="38">
                  <c:v>1.271744860305746</c:v>
                </c:pt>
                <c:pt idx="39">
                  <c:v>1.2915129151291513</c:v>
                </c:pt>
                <c:pt idx="40">
                  <c:v>1.2604488289780855</c:v>
                </c:pt>
                <c:pt idx="41">
                  <c:v>1.265155508697944</c:v>
                </c:pt>
                <c:pt idx="42">
                  <c:v>1.2915129151291513</c:v>
                </c:pt>
                <c:pt idx="43">
                  <c:v>1.2453874538745386</c:v>
                </c:pt>
                <c:pt idx="44">
                  <c:v>1.2369154303787937</c:v>
                </c:pt>
                <c:pt idx="45">
                  <c:v>1.265155508697944</c:v>
                </c:pt>
                <c:pt idx="46">
                  <c:v>1.2435047819865954</c:v>
                </c:pt>
                <c:pt idx="47">
                  <c:v>1.2246780631071617</c:v>
                </c:pt>
                <c:pt idx="48">
                  <c:v>1.2359740944348221</c:v>
                </c:pt>
                <c:pt idx="49">
                  <c:v>1.2369154303787937</c:v>
                </c:pt>
                <c:pt idx="50">
                  <c:v>1.295278258905038</c:v>
                </c:pt>
                <c:pt idx="51">
                  <c:v>1.2962195948490098</c:v>
                </c:pt>
                <c:pt idx="52">
                  <c:v>1.3112809699525567</c:v>
                </c:pt>
                <c:pt idx="53">
                  <c:v>1.3470517358234806</c:v>
                </c:pt>
                <c:pt idx="54">
                  <c:v>1.3960012049100083</c:v>
                </c:pt>
                <c:pt idx="55">
                  <c:v>1.471308080427743</c:v>
                </c:pt>
                <c:pt idx="56">
                  <c:v>1.5127268619624972</c:v>
                </c:pt>
                <c:pt idx="57">
                  <c:v>1.555086979441223</c:v>
                </c:pt>
                <c:pt idx="58">
                  <c:v>1.615332479855411</c:v>
                </c:pt>
                <c:pt idx="59">
                  <c:v>1.6896980194291742</c:v>
                </c:pt>
                <c:pt idx="60">
                  <c:v>1.6878153475412307</c:v>
                </c:pt>
                <c:pt idx="61">
                  <c:v>1.7414714963476166</c:v>
                </c:pt>
                <c:pt idx="62">
                  <c:v>1.8393704345206718</c:v>
                </c:pt>
                <c:pt idx="63">
                  <c:v>1.9683334588447927</c:v>
                </c:pt>
                <c:pt idx="64">
                  <c:v>2.2041381128096993</c:v>
                </c:pt>
                <c:pt idx="65">
                  <c:v>2.4804202123653889</c:v>
                </c:pt>
                <c:pt idx="66">
                  <c:v>2.7185782061902248</c:v>
                </c:pt>
                <c:pt idx="67">
                  <c:v>3.1054672791625872</c:v>
                </c:pt>
                <c:pt idx="68">
                  <c:v>3.6768581971534</c:v>
                </c:pt>
                <c:pt idx="69">
                  <c:v>4.3273213344378334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35-409D-A29B-C945D97D9791}"/>
            </c:ext>
          </c:extLst>
        </c:ser>
        <c:ser>
          <c:idx val="3"/>
          <c:order val="3"/>
          <c:tx>
            <c:strRef>
              <c:f>'10. New cases by province'!$E$4</c:f>
              <c:strCache>
                <c:ptCount val="1"/>
                <c:pt idx="0">
                  <c:v>KZN</c:v>
                </c:pt>
              </c:strCache>
            </c:strRef>
          </c:tx>
          <c:spPr>
            <a:ln w="25400">
              <a:solidFill>
                <a:srgbClr val="70AD47">
                  <a:lumMod val="50000"/>
                </a:srgb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'10. New cases by province'!$A$5:$A$87</c15:sqref>
                  </c15:fullRef>
                </c:ext>
              </c:extLst>
              <c:f>'10. New cases by province'!$A$18:$A$87</c:f>
              <c:numCache>
                <c:formatCode>d\-mmm</c:formatCode>
                <c:ptCount val="70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 New cases by province'!$E$5:$E$87</c15:sqref>
                  </c15:fullRef>
                </c:ext>
              </c:extLst>
              <c:f>'10. New cases by province'!$E$18:$E$87</c:f>
              <c:numCache>
                <c:formatCode>_-* #\ ##0.0_-;\-* #\ ##0.0_-;_-* "-"??_-;_-@_-</c:formatCode>
                <c:ptCount val="70"/>
                <c:pt idx="0">
                  <c:v>1.0908216595168494</c:v>
                </c:pt>
                <c:pt idx="1">
                  <c:v>1.0844943877099074</c:v>
                </c:pt>
                <c:pt idx="2">
                  <c:v>1.1148652923832303</c:v>
                </c:pt>
                <c:pt idx="3">
                  <c:v>1.1098034749376764</c:v>
                </c:pt>
                <c:pt idx="4">
                  <c:v>1.1351125621654456</c:v>
                </c:pt>
                <c:pt idx="5">
                  <c:v>1.1135998380218417</c:v>
                </c:pt>
                <c:pt idx="6">
                  <c:v>1.0857598420712957</c:v>
                </c:pt>
                <c:pt idx="7">
                  <c:v>1.0528580286751958</c:v>
                </c:pt>
                <c:pt idx="8">
                  <c:v>1.0300798501702038</c:v>
                </c:pt>
                <c:pt idx="9">
                  <c:v>1.019956215279096</c:v>
                </c:pt>
                <c:pt idx="10">
                  <c:v>1.0250180327246496</c:v>
                </c:pt>
                <c:pt idx="11">
                  <c:v>0.99085076496716151</c:v>
                </c:pt>
                <c:pt idx="12">
                  <c:v>1.0085671260265998</c:v>
                </c:pt>
                <c:pt idx="13">
                  <c:v>0.99970894549688061</c:v>
                </c:pt>
                <c:pt idx="14">
                  <c:v>1.0313453045315921</c:v>
                </c:pt>
                <c:pt idx="15">
                  <c:v>1.1249889272743379</c:v>
                </c:pt>
                <c:pt idx="16">
                  <c:v>1.1123343836604533</c:v>
                </c:pt>
                <c:pt idx="17">
                  <c:v>1.1718107386457106</c:v>
                </c:pt>
                <c:pt idx="18">
                  <c:v>1.2135707325715297</c:v>
                </c:pt>
                <c:pt idx="19">
                  <c:v>1.217367095655695</c:v>
                </c:pt>
                <c:pt idx="20">
                  <c:v>1.1730761930070992</c:v>
                </c:pt>
                <c:pt idx="21">
                  <c:v>1.1933234627893146</c:v>
                </c:pt>
                <c:pt idx="22">
                  <c:v>1.1654834668387686</c:v>
                </c:pt>
                <c:pt idx="23">
                  <c:v>1.2198980043784722</c:v>
                </c:pt>
                <c:pt idx="24">
                  <c:v>1.1629525581159916</c:v>
                </c:pt>
                <c:pt idx="25">
                  <c:v>1.1465016514179416</c:v>
                </c:pt>
                <c:pt idx="26">
                  <c:v>1.1629525581159916</c:v>
                </c:pt>
                <c:pt idx="27">
                  <c:v>1.2363489110765222</c:v>
                </c:pt>
                <c:pt idx="28">
                  <c:v>1.2717816331953988</c:v>
                </c:pt>
                <c:pt idx="29">
                  <c:v>1.2452070916062412</c:v>
                </c:pt>
                <c:pt idx="30">
                  <c:v>1.2477380003290182</c:v>
                </c:pt>
                <c:pt idx="31">
                  <c:v>1.257861635220126</c:v>
                </c:pt>
                <c:pt idx="32">
                  <c:v>1.2249598218240259</c:v>
                </c:pt>
                <c:pt idx="33">
                  <c:v>1.189527099705149</c:v>
                </c:pt>
                <c:pt idx="34">
                  <c:v>1.1047416574921225</c:v>
                </c:pt>
                <c:pt idx="35">
                  <c:v>1.0250180327246496</c:v>
                </c:pt>
                <c:pt idx="36">
                  <c:v>0.99085076496716151</c:v>
                </c:pt>
                <c:pt idx="37">
                  <c:v>0.964276223378004</c:v>
                </c:pt>
                <c:pt idx="38">
                  <c:v>0.9541525884868961</c:v>
                </c:pt>
                <c:pt idx="39">
                  <c:v>0.99211621932854999</c:v>
                </c:pt>
                <c:pt idx="40">
                  <c:v>1.0237525783632613</c:v>
                </c:pt>
                <c:pt idx="41">
                  <c:v>1.0477962112296422</c:v>
                </c:pt>
                <c:pt idx="42">
                  <c:v>1.0579198461207497</c:v>
                </c:pt>
                <c:pt idx="43">
                  <c:v>1.0819634789871304</c:v>
                </c:pt>
                <c:pt idx="44">
                  <c:v>1.1237234729129495</c:v>
                </c:pt>
                <c:pt idx="45">
                  <c:v>1.1211925641901723</c:v>
                </c:pt>
                <c:pt idx="46">
                  <c:v>1.0933525682396263</c:v>
                </c:pt>
                <c:pt idx="47">
                  <c:v>1.1465016514179416</c:v>
                </c:pt>
                <c:pt idx="48">
                  <c:v>1.211039823848753</c:v>
                </c:pt>
                <c:pt idx="49">
                  <c:v>1.2464725459676298</c:v>
                </c:pt>
                <c:pt idx="50">
                  <c:v>1.4286979740075672</c:v>
                </c:pt>
                <c:pt idx="51">
                  <c:v>1.4261670652847904</c:v>
                </c:pt>
                <c:pt idx="52">
                  <c:v>1.4388216088986749</c:v>
                </c:pt>
                <c:pt idx="53">
                  <c:v>1.483112511547271</c:v>
                </c:pt>
                <c:pt idx="54">
                  <c:v>1.5033597813294866</c:v>
                </c:pt>
                <c:pt idx="55">
                  <c:v>1.7121597509585817</c:v>
                </c:pt>
                <c:pt idx="56">
                  <c:v>1.8070688280627158</c:v>
                </c:pt>
                <c:pt idx="57">
                  <c:v>1.8956506333599081</c:v>
                </c:pt>
                <c:pt idx="58">
                  <c:v>2.0310542500284727</c:v>
                </c:pt>
                <c:pt idx="59">
                  <c:v>2.0702833352315149</c:v>
                </c:pt>
                <c:pt idx="60">
                  <c:v>2.1664578666970375</c:v>
                </c:pt>
                <c:pt idx="61">
                  <c:v>2.3562760209053062</c:v>
                </c:pt>
                <c:pt idx="62">
                  <c:v>2.609366893182997</c:v>
                </c:pt>
                <c:pt idx="63">
                  <c:v>3.0497450109461801</c:v>
                </c:pt>
                <c:pt idx="64">
                  <c:v>3.4154613213874438</c:v>
                </c:pt>
                <c:pt idx="65">
                  <c:v>3.8646976196803462</c:v>
                </c:pt>
                <c:pt idx="66">
                  <c:v>4.65687204990952</c:v>
                </c:pt>
                <c:pt idx="67">
                  <c:v>4.9137592852713761</c:v>
                </c:pt>
                <c:pt idx="68">
                  <c:v>5.6375991799855738</c:v>
                </c:pt>
                <c:pt idx="69">
                  <c:v>6.9435480809384611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35-409D-A29B-C945D97D9791}"/>
            </c:ext>
          </c:extLst>
        </c:ser>
        <c:ser>
          <c:idx val="4"/>
          <c:order val="4"/>
          <c:tx>
            <c:strRef>
              <c:f>'10. New cases by province'!$F$4</c:f>
              <c:strCache>
                <c:ptCount val="1"/>
                <c:pt idx="0">
                  <c:v>EC</c:v>
                </c:pt>
              </c:strCache>
            </c:strRef>
          </c:tx>
          <c:spPr>
            <a:ln w="31750"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'10. New cases by province'!$A$5:$A$87</c15:sqref>
                  </c15:fullRef>
                </c:ext>
              </c:extLst>
              <c:f>'10. New cases by province'!$A$18:$A$87</c:f>
              <c:numCache>
                <c:formatCode>d\-mmm</c:formatCode>
                <c:ptCount val="70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 New cases by province'!$F$5:$F$87</c15:sqref>
                  </c15:fullRef>
                </c:ext>
              </c:extLst>
              <c:f>'10. New cases by province'!$F$18:$F$87</c:f>
              <c:numCache>
                <c:formatCode>_-* #\ ##0.0_-;\-* #\ ##0.0_-;_-* "-"??_-;_-@_-</c:formatCode>
                <c:ptCount val="70"/>
                <c:pt idx="0">
                  <c:v>1.6835518474374256</c:v>
                </c:pt>
                <c:pt idx="1">
                  <c:v>1.8559509620296271</c:v>
                </c:pt>
                <c:pt idx="2">
                  <c:v>1.9517282479141835</c:v>
                </c:pt>
                <c:pt idx="3">
                  <c:v>2.045377149667972</c:v>
                </c:pt>
                <c:pt idx="4">
                  <c:v>2.104971905329474</c:v>
                </c:pt>
                <c:pt idx="5">
                  <c:v>1.9474714796526478</c:v>
                </c:pt>
                <c:pt idx="6">
                  <c:v>2.045377149667972</c:v>
                </c:pt>
                <c:pt idx="7">
                  <c:v>2.0858164481525625</c:v>
                </c:pt>
                <c:pt idx="8">
                  <c:v>1.9730120892218626</c:v>
                </c:pt>
                <c:pt idx="9">
                  <c:v>2.1134854418525455</c:v>
                </c:pt>
                <c:pt idx="10">
                  <c:v>2.158181508598672</c:v>
                </c:pt>
                <c:pt idx="11">
                  <c:v>2.156053124467904</c:v>
                </c:pt>
                <c:pt idx="12">
                  <c:v>2.2518304103524605</c:v>
                </c:pt>
                <c:pt idx="13">
                  <c:v>2.2433168738293889</c:v>
                </c:pt>
                <c:pt idx="14">
                  <c:v>2.2007491912140305</c:v>
                </c:pt>
                <c:pt idx="15">
                  <c:v>2.2284181849140134</c:v>
                </c:pt>
                <c:pt idx="16">
                  <c:v>2.4157159884215904</c:v>
                </c:pt>
                <c:pt idx="17">
                  <c:v>2.4242295249446619</c:v>
                </c:pt>
                <c:pt idx="18">
                  <c:v>2.4369998297292699</c:v>
                </c:pt>
                <c:pt idx="19">
                  <c:v>2.5476758045292014</c:v>
                </c:pt>
                <c:pt idx="20">
                  <c:v>2.8669334241443893</c:v>
                </c:pt>
                <c:pt idx="21">
                  <c:v>3.3266643963902602</c:v>
                </c:pt>
                <c:pt idx="22">
                  <c:v>3.5693001872978041</c:v>
                </c:pt>
                <c:pt idx="23">
                  <c:v>3.7182870764515581</c:v>
                </c:pt>
                <c:pt idx="24">
                  <c:v>4.2142005789204831</c:v>
                </c:pt>
                <c:pt idx="25">
                  <c:v>4.384471309381917</c:v>
                </c:pt>
                <c:pt idx="26">
                  <c:v>4.7909926783585899</c:v>
                </c:pt>
                <c:pt idx="27">
                  <c:v>5.2869061808275157</c:v>
                </c:pt>
                <c:pt idx="28">
                  <c:v>5.5827515750042567</c:v>
                </c:pt>
                <c:pt idx="29">
                  <c:v>6.1510301379192915</c:v>
                </c:pt>
                <c:pt idx="30">
                  <c:v>6.6128894942959304</c:v>
                </c:pt>
                <c:pt idx="31">
                  <c:v>6.4596458368806395</c:v>
                </c:pt>
                <c:pt idx="32">
                  <c:v>6.6916397071343434</c:v>
                </c:pt>
                <c:pt idx="33">
                  <c:v>7.4493444576877232</c:v>
                </c:pt>
                <c:pt idx="34">
                  <c:v>7.6025881151030132</c:v>
                </c:pt>
                <c:pt idx="35">
                  <c:v>8.1325557636642252</c:v>
                </c:pt>
                <c:pt idx="36">
                  <c:v>8.4518133832794149</c:v>
                </c:pt>
                <c:pt idx="37">
                  <c:v>8.588029967648561</c:v>
                </c:pt>
                <c:pt idx="38">
                  <c:v>9.1839775242635806</c:v>
                </c:pt>
                <c:pt idx="39">
                  <c:v>10.069385322663035</c:v>
                </c:pt>
                <c:pt idx="40">
                  <c:v>11.031414949770134</c:v>
                </c:pt>
                <c:pt idx="41">
                  <c:v>11.71249787161587</c:v>
                </c:pt>
                <c:pt idx="42">
                  <c:v>12.52979737783075</c:v>
                </c:pt>
                <c:pt idx="43">
                  <c:v>13.344968499914863</c:v>
                </c:pt>
                <c:pt idx="44">
                  <c:v>14.483654009875702</c:v>
                </c:pt>
                <c:pt idx="45">
                  <c:v>14.849736080367784</c:v>
                </c:pt>
                <c:pt idx="46">
                  <c:v>14.762472331006302</c:v>
                </c:pt>
                <c:pt idx="47">
                  <c:v>15.179635620636814</c:v>
                </c:pt>
                <c:pt idx="48">
                  <c:v>16.799335944151203</c:v>
                </c:pt>
                <c:pt idx="49">
                  <c:v>16.754639877405076</c:v>
                </c:pt>
                <c:pt idx="50">
                  <c:v>18.082751575004259</c:v>
                </c:pt>
                <c:pt idx="51">
                  <c:v>18.431806572450196</c:v>
                </c:pt>
                <c:pt idx="52">
                  <c:v>19.285288608888131</c:v>
                </c:pt>
                <c:pt idx="53">
                  <c:v>20.634684147794992</c:v>
                </c:pt>
                <c:pt idx="54">
                  <c:v>20.730461433679547</c:v>
                </c:pt>
                <c:pt idx="55">
                  <c:v>19.817384641580112</c:v>
                </c:pt>
                <c:pt idx="56">
                  <c:v>20.108973267495319</c:v>
                </c:pt>
                <c:pt idx="57">
                  <c:v>19.659884215903286</c:v>
                </c:pt>
                <c:pt idx="58">
                  <c:v>19.804614336795503</c:v>
                </c:pt>
                <c:pt idx="59">
                  <c:v>19.466201260003409</c:v>
                </c:pt>
                <c:pt idx="60">
                  <c:v>19.259747999318918</c:v>
                </c:pt>
                <c:pt idx="61">
                  <c:v>18.808530563596115</c:v>
                </c:pt>
                <c:pt idx="62">
                  <c:v>19.370423974118847</c:v>
                </c:pt>
                <c:pt idx="63">
                  <c:v>20.351609058402861</c:v>
                </c:pt>
                <c:pt idx="64">
                  <c:v>20.7336540098757</c:v>
                </c:pt>
                <c:pt idx="65">
                  <c:v>21.258300698109995</c:v>
                </c:pt>
                <c:pt idx="66">
                  <c:v>21.820194108632727</c:v>
                </c:pt>
                <c:pt idx="67">
                  <c:v>21.886174016686532</c:v>
                </c:pt>
                <c:pt idx="68">
                  <c:v>21.637153073386685</c:v>
                </c:pt>
                <c:pt idx="69">
                  <c:v>21.74570066405585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A35-409D-A29B-C945D97D9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Offset val="100"/>
        <c:baseTimeUnit val="days"/>
      </c:date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'11. Employment by Sector 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'11. Employment by Sector '!$B$3:$P$4</c:f>
              <c:multiLvlStrCache>
                <c:ptCount val="1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</c:lvl>
                <c:lvl>
                  <c:pt idx="12">
                    <c:v>Q1 </c:v>
                  </c:pt>
                  <c:pt idx="13">
                    <c:v>Q2</c:v>
                  </c:pt>
                  <c:pt idx="14">
                    <c:v>Q3</c:v>
                  </c:pt>
                </c:lvl>
              </c:multiLvlStrCache>
            </c:multiLvlStrRef>
          </c:cat>
          <c:val>
            <c:numRef>
              <c:f>'11. Employment by Sector '!$B$5:$P$5</c:f>
              <c:numCache>
                <c:formatCode>_-* #\ ##0_-;\-* #\ ##0_-;_-* "-"??_-;_-@_-</c:formatCode>
                <c:ptCount val="15"/>
                <c:pt idx="0">
                  <c:v>810</c:v>
                </c:pt>
                <c:pt idx="1">
                  <c:v>680</c:v>
                </c:pt>
                <c:pt idx="2">
                  <c:v>670</c:v>
                </c:pt>
                <c:pt idx="3">
                  <c:v>650</c:v>
                </c:pt>
                <c:pt idx="4">
                  <c:v>700</c:v>
                </c:pt>
                <c:pt idx="5">
                  <c:v>740</c:v>
                </c:pt>
                <c:pt idx="6">
                  <c:v>690</c:v>
                </c:pt>
                <c:pt idx="7">
                  <c:v>900</c:v>
                </c:pt>
                <c:pt idx="8">
                  <c:v>880</c:v>
                </c:pt>
                <c:pt idx="9">
                  <c:v>810</c:v>
                </c:pt>
                <c:pt idx="10">
                  <c:v>840</c:v>
                </c:pt>
                <c:pt idx="11">
                  <c:v>880</c:v>
                </c:pt>
                <c:pt idx="12">
                  <c:v>860</c:v>
                </c:pt>
                <c:pt idx="13">
                  <c:v>800</c:v>
                </c:pt>
                <c:pt idx="14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4-4CBC-B3F7-AF3B2DFA6459}"/>
            </c:ext>
          </c:extLst>
        </c:ser>
        <c:ser>
          <c:idx val="2"/>
          <c:order val="1"/>
          <c:tx>
            <c:strRef>
              <c:f>'11. Employment by Sector '!$A$6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'11. Employment by Sector '!$B$3:$P$4</c:f>
              <c:multiLvlStrCache>
                <c:ptCount val="1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</c:lvl>
                <c:lvl>
                  <c:pt idx="12">
                    <c:v>Q1 </c:v>
                  </c:pt>
                  <c:pt idx="13">
                    <c:v>Q2</c:v>
                  </c:pt>
                  <c:pt idx="14">
                    <c:v>Q3</c:v>
                  </c:pt>
                </c:lvl>
              </c:multiLvlStrCache>
            </c:multiLvlStrRef>
          </c:cat>
          <c:val>
            <c:numRef>
              <c:f>'11. Employment by Sector '!$B$6:$P$6</c:f>
              <c:numCache>
                <c:formatCode>_-* #\ ##0_-;\-* #\ ##0_-;_-* "-"??_-;_-@_-</c:formatCode>
                <c:ptCount val="15"/>
                <c:pt idx="0">
                  <c:v>2060</c:v>
                </c:pt>
                <c:pt idx="1">
                  <c:v>1870</c:v>
                </c:pt>
                <c:pt idx="2">
                  <c:v>1810</c:v>
                </c:pt>
                <c:pt idx="3">
                  <c:v>1840</c:v>
                </c:pt>
                <c:pt idx="4">
                  <c:v>1830</c:v>
                </c:pt>
                <c:pt idx="5">
                  <c:v>1780</c:v>
                </c:pt>
                <c:pt idx="6">
                  <c:v>1740</c:v>
                </c:pt>
                <c:pt idx="7">
                  <c:v>1770</c:v>
                </c:pt>
                <c:pt idx="8">
                  <c:v>1680</c:v>
                </c:pt>
                <c:pt idx="9">
                  <c:v>1750</c:v>
                </c:pt>
                <c:pt idx="10">
                  <c:v>1720</c:v>
                </c:pt>
                <c:pt idx="11">
                  <c:v>1760</c:v>
                </c:pt>
                <c:pt idx="12">
                  <c:v>1710</c:v>
                </c:pt>
                <c:pt idx="13">
                  <c:v>1460</c:v>
                </c:pt>
                <c:pt idx="14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4-4CBC-B3F7-AF3B2DFA6459}"/>
            </c:ext>
          </c:extLst>
        </c:ser>
        <c:ser>
          <c:idx val="1"/>
          <c:order val="2"/>
          <c:tx>
            <c:strRef>
              <c:f>'11. Employment by Sector '!$A$7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elete val="1"/>
          </c:dLbls>
          <c:cat>
            <c:multiLvlStrRef>
              <c:f>'11. Employment by Sector '!$B$3:$P$4</c:f>
              <c:multiLvlStrCache>
                <c:ptCount val="1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</c:lvl>
                <c:lvl>
                  <c:pt idx="12">
                    <c:v>Q1 </c:v>
                  </c:pt>
                  <c:pt idx="13">
                    <c:v>Q2</c:v>
                  </c:pt>
                  <c:pt idx="14">
                    <c:v>Q3</c:v>
                  </c:pt>
                </c:lvl>
              </c:multiLvlStrCache>
            </c:multiLvlStrRef>
          </c:cat>
          <c:val>
            <c:numRef>
              <c:f>'11. Employment by Sector '!$B$7:$P$7</c:f>
              <c:numCache>
                <c:formatCode>_-* #\ ##0_-;\-* #\ ##0_-;_-* "-"??_-;_-@_-</c:formatCode>
                <c:ptCount val="15"/>
                <c:pt idx="0">
                  <c:v>110</c:v>
                </c:pt>
                <c:pt idx="1">
                  <c:v>90</c:v>
                </c:pt>
                <c:pt idx="2">
                  <c:v>100</c:v>
                </c:pt>
                <c:pt idx="3">
                  <c:v>80</c:v>
                </c:pt>
                <c:pt idx="4">
                  <c:v>110</c:v>
                </c:pt>
                <c:pt idx="5">
                  <c:v>140</c:v>
                </c:pt>
                <c:pt idx="6">
                  <c:v>120</c:v>
                </c:pt>
                <c:pt idx="7">
                  <c:v>130</c:v>
                </c:pt>
                <c:pt idx="8">
                  <c:v>120</c:v>
                </c:pt>
                <c:pt idx="9">
                  <c:v>150</c:v>
                </c:pt>
                <c:pt idx="10">
                  <c:v>160</c:v>
                </c:pt>
                <c:pt idx="11">
                  <c:v>130</c:v>
                </c:pt>
                <c:pt idx="12">
                  <c:v>120</c:v>
                </c:pt>
                <c:pt idx="13">
                  <c:v>110</c:v>
                </c:pt>
                <c:pt idx="1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4-4CBC-B3F7-AF3B2DFA6459}"/>
            </c:ext>
          </c:extLst>
        </c:ser>
        <c:ser>
          <c:idx val="3"/>
          <c:order val="3"/>
          <c:tx>
            <c:strRef>
              <c:f>'11. Employment by Sector 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'11. Employment by Sector '!$B$3:$P$4</c:f>
              <c:multiLvlStrCache>
                <c:ptCount val="1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</c:lvl>
                <c:lvl>
                  <c:pt idx="12">
                    <c:v>Q1 </c:v>
                  </c:pt>
                  <c:pt idx="13">
                    <c:v>Q2</c:v>
                  </c:pt>
                  <c:pt idx="14">
                    <c:v>Q3</c:v>
                  </c:pt>
                </c:lvl>
              </c:multiLvlStrCache>
            </c:multiLvlStrRef>
          </c:cat>
          <c:val>
            <c:numRef>
              <c:f>'11. Employment by Sector '!$B$8:$P$8</c:f>
              <c:numCache>
                <c:formatCode>_-* #\ ##0_-;\-* #\ ##0_-;_-* "-"??_-;_-@_-</c:formatCode>
                <c:ptCount val="15"/>
                <c:pt idx="0">
                  <c:v>1180</c:v>
                </c:pt>
                <c:pt idx="1">
                  <c:v>1150</c:v>
                </c:pt>
                <c:pt idx="2">
                  <c:v>1120</c:v>
                </c:pt>
                <c:pt idx="3">
                  <c:v>1140</c:v>
                </c:pt>
                <c:pt idx="4">
                  <c:v>1120</c:v>
                </c:pt>
                <c:pt idx="5">
                  <c:v>1150</c:v>
                </c:pt>
                <c:pt idx="6">
                  <c:v>1280</c:v>
                </c:pt>
                <c:pt idx="7">
                  <c:v>1460</c:v>
                </c:pt>
                <c:pt idx="8">
                  <c:v>1490</c:v>
                </c:pt>
                <c:pt idx="9">
                  <c:v>1360</c:v>
                </c:pt>
                <c:pt idx="10">
                  <c:v>1500</c:v>
                </c:pt>
                <c:pt idx="11">
                  <c:v>1340</c:v>
                </c:pt>
                <c:pt idx="12">
                  <c:v>1340</c:v>
                </c:pt>
                <c:pt idx="13">
                  <c:v>1070</c:v>
                </c:pt>
                <c:pt idx="14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4-4CBC-B3F7-AF3B2DFA64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lineChart>
        <c:grouping val="stacked"/>
        <c:varyColors val="0"/>
        <c:ser>
          <c:idx val="4"/>
          <c:order val="4"/>
          <c:tx>
            <c:strRef>
              <c:f>'11. Employment by Sector '!$A$9</c:f>
              <c:strCache>
                <c:ptCount val="1"/>
                <c:pt idx="0">
                  <c:v>Other (right axis, mns)</c:v>
                </c:pt>
              </c:strCache>
            </c:strRef>
          </c:tx>
          <c:spPr>
            <a:ln w="381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'11. Employment by Sector '!$B$3:$P$4</c:f>
              <c:multiLvlStrCache>
                <c:ptCount val="1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2020</c:v>
                  </c:pt>
                </c:lvl>
                <c:lvl>
                  <c:pt idx="12">
                    <c:v>Q1 </c:v>
                  </c:pt>
                  <c:pt idx="13">
                    <c:v>Q2</c:v>
                  </c:pt>
                  <c:pt idx="14">
                    <c:v>Q3</c:v>
                  </c:pt>
                </c:lvl>
              </c:multiLvlStrCache>
            </c:multiLvlStrRef>
          </c:cat>
          <c:val>
            <c:numRef>
              <c:f>'11. Employment by Sector '!$B$9:$P$9</c:f>
              <c:numCache>
                <c:formatCode>_-* #\ ##0_-;\-* #\ ##0_-;_-* "-"??_-;_-@_-</c:formatCode>
                <c:ptCount val="15"/>
                <c:pt idx="0">
                  <c:v>10.395945336977856</c:v>
                </c:pt>
                <c:pt idx="1">
                  <c:v>10.038029454540032</c:v>
                </c:pt>
                <c:pt idx="2">
                  <c:v>9.9397015398835862</c:v>
                </c:pt>
                <c:pt idx="3">
                  <c:v>10.411306237187484</c:v>
                </c:pt>
                <c:pt idx="4">
                  <c:v>10.806758488002025</c:v>
                </c:pt>
                <c:pt idx="5">
                  <c:v>11.232893134787359</c:v>
                </c:pt>
                <c:pt idx="6">
                  <c:v>11.291546597641965</c:v>
                </c:pt>
                <c:pt idx="7">
                  <c:v>11.570114189486812</c:v>
                </c:pt>
                <c:pt idx="8">
                  <c:v>11.659151480576297</c:v>
                </c:pt>
                <c:pt idx="9">
                  <c:v>11.896543919969721</c:v>
                </c:pt>
                <c:pt idx="10">
                  <c:v>12.1613230994438</c:v>
                </c:pt>
                <c:pt idx="11">
                  <c:v>12.263351225082035</c:v>
                </c:pt>
                <c:pt idx="12">
                  <c:v>12.353139000000001</c:v>
                </c:pt>
                <c:pt idx="13">
                  <c:v>10.714606999999999</c:v>
                </c:pt>
                <c:pt idx="14">
                  <c:v>11.25333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3E4-4CBC-B3F7-AF3B2DFA6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85327"/>
        <c:axId val="737176591"/>
      </c:line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thousands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valAx>
        <c:axId val="73717659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737185327"/>
        <c:crosses val="max"/>
        <c:crossBetween val="between"/>
      </c:valAx>
      <c:catAx>
        <c:axId val="737185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1765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'12. Indices of mfg employment'!$A$5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'12. Indices of mfg employment'!$B$4:$AZ$4</c:f>
              <c:numCache>
                <c:formatCode>General</c:formatCode>
                <c:ptCount val="5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'12. Indices of mfg employment'!$B$5:$AZ$5</c:f>
              <c:numCache>
                <c:formatCode>_-* #\ ##0_-;\-* #\ ##0_-;_-* "-"??_-;_-@_-</c:formatCode>
                <c:ptCount val="51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F8-45D4-B136-4745EEF7AB6B}"/>
            </c:ext>
          </c:extLst>
        </c:ser>
        <c:ser>
          <c:idx val="2"/>
          <c:order val="1"/>
          <c:tx>
            <c:strRef>
              <c:f>'12. Indices of mfg employment'!$A$6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'12. Indices of mfg employment'!$B$4:$AZ$4</c:f>
              <c:numCache>
                <c:formatCode>General</c:formatCode>
                <c:ptCount val="5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'12. Indices of mfg employment'!$B$6:$AZ$6</c:f>
              <c:numCache>
                <c:formatCode>_-* #\ ##0_-;\-* #\ ##0_-;_-* "-"??_-;_-@_-</c:formatCode>
                <c:ptCount val="51"/>
                <c:pt idx="0" formatCode="General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  <c:pt idx="41">
                  <c:v>82.606470401255166</c:v>
                </c:pt>
                <c:pt idx="42">
                  <c:v>81.399108296164371</c:v>
                </c:pt>
                <c:pt idx="43">
                  <c:v>83.654271705079822</c:v>
                </c:pt>
                <c:pt idx="44">
                  <c:v>84.312355198127747</c:v>
                </c:pt>
                <c:pt idx="45">
                  <c:v>84.752922859375502</c:v>
                </c:pt>
                <c:pt idx="46">
                  <c:v>83.355667649783555</c:v>
                </c:pt>
                <c:pt idx="47">
                  <c:v>81.484922853490474</c:v>
                </c:pt>
                <c:pt idx="48">
                  <c:v>80.795964391483494</c:v>
                </c:pt>
                <c:pt idx="49">
                  <c:v>68.962258677664124</c:v>
                </c:pt>
                <c:pt idx="50">
                  <c:v>69.132390843302986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F8-45D4-B136-4745EEF7AB6B}"/>
            </c:ext>
          </c:extLst>
        </c:ser>
        <c:ser>
          <c:idx val="1"/>
          <c:order val="2"/>
          <c:tx>
            <c:strRef>
              <c:f>'12. Indices of mfg employment'!$A$7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'12. Indices of mfg employment'!$B$4:$AZ$4</c:f>
              <c:numCache>
                <c:formatCode>General</c:formatCode>
                <c:ptCount val="5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'12. Indices of mfg employment'!$B$7:$AZ$7</c:f>
              <c:numCache>
                <c:formatCode>_-* #\ ##0_-;\-* #\ ##0_-;_-* "-"??_-;_-@_-</c:formatCode>
                <c:ptCount val="51"/>
                <c:pt idx="0" formatCode="General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  <c:pt idx="41">
                  <c:v>117.98810159677228</c:v>
                </c:pt>
                <c:pt idx="42">
                  <c:v>118.94345722391586</c:v>
                </c:pt>
                <c:pt idx="43">
                  <c:v>119.76292947575151</c:v>
                </c:pt>
                <c:pt idx="44">
                  <c:v>117.72538538707438</c:v>
                </c:pt>
                <c:pt idx="45">
                  <c:v>117.82247705533555</c:v>
                </c:pt>
                <c:pt idx="46">
                  <c:v>118.56724133985051</c:v>
                </c:pt>
                <c:pt idx="47">
                  <c:v>119.2548424317152</c:v>
                </c:pt>
                <c:pt idx="48">
                  <c:v>119.06691053632004</c:v>
                </c:pt>
                <c:pt idx="49">
                  <c:v>102.96884082911856</c:v>
                </c:pt>
                <c:pt idx="50">
                  <c:v>107.34071927759472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F8-45D4-B136-4745EEF7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36736"/>
        <c:axId val="169243008"/>
      </c:lineChart>
      <c:catAx>
        <c:axId val="169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243008"/>
        <c:crosses val="autoZero"/>
        <c:auto val="1"/>
        <c:lblAlgn val="ctr"/>
        <c:lblOffset val="100"/>
        <c:noMultiLvlLbl val="0"/>
      </c:catAx>
      <c:valAx>
        <c:axId val="169243008"/>
        <c:scaling>
          <c:orientation val="minMax"/>
          <c:max val="120"/>
          <c:min val="6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Q3</a:t>
                </a:r>
                <a:r>
                  <a:rPr lang="en-ZA" baseline="0"/>
                  <a:t> 2008 = 100</a:t>
                </a:r>
                <a:endParaRPr lang="en-ZA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9236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Employment by mfg industry'!$B$3</c:f>
              <c:strCache>
                <c:ptCount val="1"/>
                <c:pt idx="0">
                  <c:v>Q3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industry'!$B$4:$B$13</c:f>
              <c:numCache>
                <c:formatCode>_-* #\ ##0_-;\-* #\ ##0_-;_-* "-"??_-;_-@_-</c:formatCode>
                <c:ptCount val="10"/>
                <c:pt idx="0">
                  <c:v>299.46199999999999</c:v>
                </c:pt>
                <c:pt idx="1">
                  <c:v>266.08100000000002</c:v>
                </c:pt>
                <c:pt idx="2">
                  <c:v>169.779</c:v>
                </c:pt>
                <c:pt idx="3">
                  <c:v>84.543000000000006</c:v>
                </c:pt>
                <c:pt idx="4">
                  <c:v>216.29900000000001</c:v>
                </c:pt>
                <c:pt idx="5">
                  <c:v>137.28399999999999</c:v>
                </c:pt>
                <c:pt idx="6">
                  <c:v>376.08499999999998</c:v>
                </c:pt>
                <c:pt idx="7">
                  <c:v>233.244</c:v>
                </c:pt>
                <c:pt idx="8">
                  <c:v>153.94200000000001</c:v>
                </c:pt>
                <c:pt idx="9">
                  <c:v>118.637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0-4BF0-9A33-4BD23F7524E3}"/>
            </c:ext>
          </c:extLst>
        </c:ser>
        <c:ser>
          <c:idx val="1"/>
          <c:order val="1"/>
          <c:tx>
            <c:strRef>
              <c:f>'13. Employment by mfg industry'!$C$3</c:f>
              <c:strCache>
                <c:ptCount val="1"/>
                <c:pt idx="0">
                  <c:v>Q3 2010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industry'!$C$4:$C$13</c:f>
              <c:numCache>
                <c:formatCode>_-* #\ ##0_-;\-* #\ ##0_-;_-* "-"??_-;_-@_-</c:formatCode>
                <c:ptCount val="10"/>
                <c:pt idx="0">
                  <c:v>347.58300000000003</c:v>
                </c:pt>
                <c:pt idx="1">
                  <c:v>251.96199999999999</c:v>
                </c:pt>
                <c:pt idx="2">
                  <c:v>160.98099999999999</c:v>
                </c:pt>
                <c:pt idx="3">
                  <c:v>90.597999999999999</c:v>
                </c:pt>
                <c:pt idx="4">
                  <c:v>195.83699999999999</c:v>
                </c:pt>
                <c:pt idx="5">
                  <c:v>109.068</c:v>
                </c:pt>
                <c:pt idx="6">
                  <c:v>301.44099999999997</c:v>
                </c:pt>
                <c:pt idx="7">
                  <c:v>128.1</c:v>
                </c:pt>
                <c:pt idx="8">
                  <c:v>129.53899999999999</c:v>
                </c:pt>
                <c:pt idx="9">
                  <c:v>99.546000000000006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0-4BF0-9A33-4BD23F7524E3}"/>
            </c:ext>
          </c:extLst>
        </c:ser>
        <c:ser>
          <c:idx val="2"/>
          <c:order val="2"/>
          <c:tx>
            <c:strRef>
              <c:f>'13. Employment by mfg industry'!$D$3</c:f>
              <c:strCache>
                <c:ptCount val="1"/>
                <c:pt idx="0">
                  <c:v>Q3 2015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industry'!$D$4:$D$13</c:f>
              <c:numCache>
                <c:formatCode>_-* #\ ##0_-;\-* #\ ##0_-;_-* "-"??_-;_-@_-</c:formatCode>
                <c:ptCount val="10"/>
                <c:pt idx="0">
                  <c:v>378.70400000000001</c:v>
                </c:pt>
                <c:pt idx="1">
                  <c:v>231.99299999999999</c:v>
                </c:pt>
                <c:pt idx="2">
                  <c:v>104.473</c:v>
                </c:pt>
                <c:pt idx="3">
                  <c:v>95.980999999999995</c:v>
                </c:pt>
                <c:pt idx="4">
                  <c:v>224.28200000000001</c:v>
                </c:pt>
                <c:pt idx="5">
                  <c:v>104.958</c:v>
                </c:pt>
                <c:pt idx="6">
                  <c:v>272.12</c:v>
                </c:pt>
                <c:pt idx="7">
                  <c:v>153.17099999999999</c:v>
                </c:pt>
                <c:pt idx="8">
                  <c:v>101.292</c:v>
                </c:pt>
                <c:pt idx="9">
                  <c:v>107.313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0-4BF0-9A33-4BD23F7524E3}"/>
            </c:ext>
          </c:extLst>
        </c:ser>
        <c:ser>
          <c:idx val="4"/>
          <c:order val="4"/>
          <c:tx>
            <c:strRef>
              <c:f>'13. Employment by mfg industry'!$F$3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industry'!$F$4:$F$13</c:f>
              <c:numCache>
                <c:formatCode>_-* #\ ##0_-;\-* #\ ##0_-;_-* "-"??_-;_-@_-</c:formatCode>
                <c:ptCount val="10"/>
                <c:pt idx="0">
                  <c:v>378.68335876050321</c:v>
                </c:pt>
                <c:pt idx="1">
                  <c:v>236.20459931413995</c:v>
                </c:pt>
                <c:pt idx="2">
                  <c:v>107.93936981706996</c:v>
                </c:pt>
                <c:pt idx="3">
                  <c:v>73.011569938660003</c:v>
                </c:pt>
                <c:pt idx="4">
                  <c:v>231.74363842104111</c:v>
                </c:pt>
                <c:pt idx="5">
                  <c:v>118.17069808321006</c:v>
                </c:pt>
                <c:pt idx="6">
                  <c:v>257.99007166884991</c:v>
                </c:pt>
                <c:pt idx="7">
                  <c:v>141.59592487263998</c:v>
                </c:pt>
                <c:pt idx="8">
                  <c:v>109.14902367577004</c:v>
                </c:pt>
                <c:pt idx="9">
                  <c:v>105.39975412446999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0-4BF0-9A33-4BD23F7524E3}"/>
            </c:ext>
          </c:extLst>
        </c:ser>
        <c:ser>
          <c:idx val="6"/>
          <c:order val="5"/>
          <c:tx>
            <c:strRef>
              <c:f>'13. Employment by mfg industry'!$G$3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industry'!$G$4:$G$13</c:f>
              <c:numCache>
                <c:formatCode>_-* #\ ##0_-;\-* #\ ##0_-;_-* "-"??_-;_-@_-</c:formatCode>
                <c:ptCount val="10"/>
                <c:pt idx="0">
                  <c:v>370.75400000000002</c:v>
                </c:pt>
                <c:pt idx="1">
                  <c:v>245.76400000000001</c:v>
                </c:pt>
                <c:pt idx="2">
                  <c:v>101.66</c:v>
                </c:pt>
                <c:pt idx="3">
                  <c:v>64.441999999999993</c:v>
                </c:pt>
                <c:pt idx="4">
                  <c:v>243.64699999999999</c:v>
                </c:pt>
                <c:pt idx="5">
                  <c:v>122.78700000000001</c:v>
                </c:pt>
                <c:pt idx="6">
                  <c:v>238.96700000000001</c:v>
                </c:pt>
                <c:pt idx="7">
                  <c:v>117.821</c:v>
                </c:pt>
                <c:pt idx="8">
                  <c:v>101.18899999999999</c:v>
                </c:pt>
                <c:pt idx="9">
                  <c:v>77.573999999999998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30-4BF0-9A33-4BD23F7524E3}"/>
            </c:ext>
          </c:extLst>
        </c:ser>
        <c:ser>
          <c:idx val="5"/>
          <c:order val="6"/>
          <c:tx>
            <c:strRef>
              <c:f>'13. Employment by mfg industry'!$H$3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industry'!$H$4:$H$13</c:f>
              <c:numCache>
                <c:formatCode>_-* #\ ##0_-;\-* #\ ##0_-;_-* "-"??_-;_-@_-</c:formatCode>
                <c:ptCount val="10"/>
                <c:pt idx="0">
                  <c:v>344.476</c:v>
                </c:pt>
                <c:pt idx="1">
                  <c:v>179.44300000000001</c:v>
                </c:pt>
                <c:pt idx="2">
                  <c:v>89.882000000000005</c:v>
                </c:pt>
                <c:pt idx="3">
                  <c:v>42.625</c:v>
                </c:pt>
                <c:pt idx="4">
                  <c:v>260.036</c:v>
                </c:pt>
                <c:pt idx="5">
                  <c:v>81.716999999999999</c:v>
                </c:pt>
                <c:pt idx="6">
                  <c:v>176.745</c:v>
                </c:pt>
                <c:pt idx="7">
                  <c:v>128.23500000000001</c:v>
                </c:pt>
                <c:pt idx="8">
                  <c:v>87.444000000000003</c:v>
                </c:pt>
                <c:pt idx="9">
                  <c:v>52.08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0-4BF0-9A33-4BD23F7524E3}"/>
            </c:ext>
          </c:extLst>
        </c:ser>
        <c:ser>
          <c:idx val="7"/>
          <c:order val="7"/>
          <c:tx>
            <c:strRef>
              <c:f>'13. Employment by mfg industry'!$I$3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'13. Employment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'13. Employment by mfg industry'!$I$4:$I$13</c:f>
              <c:numCache>
                <c:formatCode>_-* #\ ##0_-;\-* #\ ##0_-;_-* "-"??_-;_-@_-</c:formatCode>
                <c:ptCount val="10"/>
                <c:pt idx="0">
                  <c:v>357.40499999999997</c:v>
                </c:pt>
                <c:pt idx="1">
                  <c:v>196.91900000000001</c:v>
                </c:pt>
                <c:pt idx="2">
                  <c:v>87.384</c:v>
                </c:pt>
                <c:pt idx="3">
                  <c:v>58.835000000000001</c:v>
                </c:pt>
                <c:pt idx="4">
                  <c:v>199.60900000000001</c:v>
                </c:pt>
                <c:pt idx="5">
                  <c:v>102.011</c:v>
                </c:pt>
                <c:pt idx="6">
                  <c:v>184.14599999999999</c:v>
                </c:pt>
                <c:pt idx="7">
                  <c:v>111.292</c:v>
                </c:pt>
                <c:pt idx="8">
                  <c:v>87.113</c:v>
                </c:pt>
                <c:pt idx="9">
                  <c:v>55.304000000000002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C-429E-B073-FCF66BA4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29"/>
        <c:axId val="218425984"/>
        <c:axId val="22426905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'13. Employment by mfg industry'!$E$3</c15:sqref>
                        </c15:formulaRef>
                      </c:ext>
                    </c:extLst>
                    <c:strCache>
                      <c:ptCount val="1"/>
                      <c:pt idx="0">
                        <c:v>Q3 2018</c:v>
                      </c:pt>
                    </c:strCache>
                  </c:strRef>
                </c:tx>
                <c:spPr>
                  <a:solidFill>
                    <a:srgbClr val="5B9BD5">
                      <a:lumMod val="40000"/>
                      <a:lumOff val="60000"/>
                    </a:srgbClr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'13. Employment by mfg industry'!$A$4:$A$13</c15:sqref>
                        </c15:formulaRef>
                      </c:ext>
                    </c:extLst>
                    <c:strCache>
                      <c:ptCount val="10"/>
                      <c:pt idx="0">
                        <c:v>Food, beverages, 
and tobacco</c:v>
                      </c:pt>
                      <c:pt idx="1">
                        <c:v>Clothing, textiles 
and footwear</c:v>
                      </c:pt>
                      <c:pt idx="2">
                        <c:v>Wood and paper</c:v>
                      </c:pt>
                      <c:pt idx="3">
                        <c:v>Publishing 
and printing</c:v>
                      </c:pt>
                      <c:pt idx="4">
                        <c:v>Petroleum, chemicals, 
rubber, and plastic</c:v>
                      </c:pt>
                      <c:pt idx="5">
                        <c:v>Glass and non-
metallic minerals</c:v>
                      </c:pt>
                      <c:pt idx="6">
                        <c:v>Metals and 
metal products</c:v>
                      </c:pt>
                      <c:pt idx="7">
                        <c:v>Machinery, equipment
 and appliances</c:v>
                      </c:pt>
                      <c:pt idx="8">
                        <c:v>Transport 
equipment</c:v>
                      </c:pt>
                      <c:pt idx="9">
                        <c:v>Furniture, 
and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'13. Employment by mfg industry'!$E$4:$E$13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10"/>
                      <c:pt idx="0">
                        <c:v>352.23200000000003</c:v>
                      </c:pt>
                      <c:pt idx="1">
                        <c:v>253.36799999999999</c:v>
                      </c:pt>
                      <c:pt idx="2">
                        <c:v>99.361999999999995</c:v>
                      </c:pt>
                      <c:pt idx="3">
                        <c:v>74.466999999999999</c:v>
                      </c:pt>
                      <c:pt idx="4">
                        <c:v>232.488</c:v>
                      </c:pt>
                      <c:pt idx="5">
                        <c:v>132.83699999999999</c:v>
                      </c:pt>
                      <c:pt idx="6">
                        <c:v>274.54500000000002</c:v>
                      </c:pt>
                      <c:pt idx="7">
                        <c:v>129.428</c:v>
                      </c:pt>
                      <c:pt idx="8">
                        <c:v>94.293999999999997</c:v>
                      </c:pt>
                      <c:pt idx="9">
                        <c:v>75.558000000000007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230-4BF0-9A33-4BD23F7524E3}"/>
                  </c:ext>
                </c:extLst>
              </c15:ser>
            </c15:filteredBarSeries>
          </c:ext>
        </c:extLst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/>
                  <a:t>Thousands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'14. Mining Employment'!$A$4:$A$47</c:f>
              <c:strCache>
                <c:ptCount val="44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2">
                  <c:v>Sept. 2020</c:v>
                </c:pt>
                <c:pt idx="43">
                  <c:v>Nov. 2020</c:v>
                </c:pt>
              </c:strCache>
            </c:strRef>
          </c:cat>
          <c:val>
            <c:numRef>
              <c:f>'14. Mining Employment'!$B$4:$B$47</c:f>
              <c:numCache>
                <c:formatCode>_-* #\ ##0_-;\-* #\ ##0_-;_-* "-"??_-;_-@_-</c:formatCode>
                <c:ptCount val="44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462000</c:v>
                </c:pt>
                <c:pt idx="39">
                  <c:v>448000</c:v>
                </c:pt>
                <c:pt idx="40">
                  <c:v>455000</c:v>
                </c:pt>
                <c:pt idx="41">
                  <c:v>456000</c:v>
                </c:pt>
                <c:pt idx="42">
                  <c:v>453000</c:v>
                </c:pt>
                <c:pt idx="43">
                  <c:v>476000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3-4ED8-AA0B-62EA8A36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/>
              <a:t>Billions</a:t>
            </a:r>
            <a:r>
              <a:rPr lang="en-ZA" baseline="0"/>
              <a:t> of  Constant Rands </a:t>
            </a:r>
            <a:endParaRPr lang="en-Z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'15.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63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'15. Exports, imports, BOT'!$I$4:$J$46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BOT'!$M$4:$M$46</c:f>
              <c:numCache>
                <c:formatCode>_ * #\ ##0.0_ ;_ * \-#\ ##0.0_ ;_ * "-"??_ ;_ @_ </c:formatCode>
                <c:ptCount val="43"/>
                <c:pt idx="0">
                  <c:v>-14.183308921897464</c:v>
                </c:pt>
                <c:pt idx="1">
                  <c:v>5.7063719031798712</c:v>
                </c:pt>
                <c:pt idx="2">
                  <c:v>1.6004502824858378</c:v>
                </c:pt>
                <c:pt idx="3">
                  <c:v>25.450614908579496</c:v>
                </c:pt>
                <c:pt idx="4">
                  <c:v>-6.957061524249383</c:v>
                </c:pt>
                <c:pt idx="5">
                  <c:v>2.2104821768707552</c:v>
                </c:pt>
                <c:pt idx="6">
                  <c:v>-8.0080609200535378</c:v>
                </c:pt>
                <c:pt idx="7">
                  <c:v>-19.901397087378598</c:v>
                </c:pt>
                <c:pt idx="8">
                  <c:v>-40.313270813397196</c:v>
                </c:pt>
                <c:pt idx="9">
                  <c:v>-36.761072493573238</c:v>
                </c:pt>
                <c:pt idx="10">
                  <c:v>-48.529662675159216</c:v>
                </c:pt>
                <c:pt idx="11">
                  <c:v>-47.227235574112683</c:v>
                </c:pt>
                <c:pt idx="12">
                  <c:v>-61.189264611590545</c:v>
                </c:pt>
                <c:pt idx="13">
                  <c:v>-49.846854766734282</c:v>
                </c:pt>
                <c:pt idx="14">
                  <c:v>-62.026960846983741</c:v>
                </c:pt>
                <c:pt idx="15">
                  <c:v>-11.835546751188645</c:v>
                </c:pt>
                <c:pt idx="16">
                  <c:v>-38.247017934782718</c:v>
                </c:pt>
                <c:pt idx="17">
                  <c:v>-27.026043150684927</c:v>
                </c:pt>
                <c:pt idx="18">
                  <c:v>-45.73523305785119</c:v>
                </c:pt>
                <c:pt idx="19">
                  <c:v>-26.531176236881493</c:v>
                </c:pt>
                <c:pt idx="20">
                  <c:v>-42.946160655737799</c:v>
                </c:pt>
                <c:pt idx="21">
                  <c:v>11.439326219956286</c:v>
                </c:pt>
                <c:pt idx="22">
                  <c:v>-15.252939130434754</c:v>
                </c:pt>
                <c:pt idx="23">
                  <c:v>-15.883372103004319</c:v>
                </c:pt>
                <c:pt idx="24">
                  <c:v>-19.954744615384641</c:v>
                </c:pt>
                <c:pt idx="25">
                  <c:v>36.795731076923062</c:v>
                </c:pt>
                <c:pt idx="26">
                  <c:v>4.0307922998986214</c:v>
                </c:pt>
                <c:pt idx="27">
                  <c:v>7.5359722984275095</c:v>
                </c:pt>
                <c:pt idx="28">
                  <c:v>5.7528027586208736</c:v>
                </c:pt>
                <c:pt idx="29">
                  <c:v>28.422840000000008</c:v>
                </c:pt>
                <c:pt idx="30">
                  <c:v>22.307500161134385</c:v>
                </c:pt>
                <c:pt idx="31">
                  <c:v>37.009734057508012</c:v>
                </c:pt>
                <c:pt idx="32">
                  <c:v>-20.139983280757122</c:v>
                </c:pt>
                <c:pt idx="33">
                  <c:v>18.490267122436308</c:v>
                </c:pt>
                <c:pt idx="34">
                  <c:v>0.5615267034990552</c:v>
                </c:pt>
                <c:pt idx="35">
                  <c:v>17.305894736842106</c:v>
                </c:pt>
                <c:pt idx="36">
                  <c:v>-4.4426612170753401</c:v>
                </c:pt>
                <c:pt idx="37">
                  <c:v>3.8633073490032643</c:v>
                </c:pt>
                <c:pt idx="38">
                  <c:v>6.1660884173298314</c:v>
                </c:pt>
                <c:pt idx="39">
                  <c:v>23.862787202817685</c:v>
                </c:pt>
                <c:pt idx="40">
                  <c:v>35.738626848361832</c:v>
                </c:pt>
                <c:pt idx="41">
                  <c:v>30.869189424753017</c:v>
                </c:pt>
                <c:pt idx="42">
                  <c:v>109.44499999999999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'15.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'15. Exports, imports, BOT'!$I$4:$J$46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BOT'!$K$4:$K$46</c:f>
              <c:numCache>
                <c:formatCode>_ * #\ ##0_ ;_ * \-#\ ##0_ ;_ * "-"??_ ;_ @_ </c:formatCode>
                <c:ptCount val="43"/>
                <c:pt idx="0">
                  <c:v>215.4225784858649</c:v>
                </c:pt>
                <c:pt idx="1">
                  <c:v>243.88945856668252</c:v>
                </c:pt>
                <c:pt idx="2">
                  <c:v>259.70509039548023</c:v>
                </c:pt>
                <c:pt idx="3">
                  <c:v>268.80760646976091</c:v>
                </c:pt>
                <c:pt idx="4">
                  <c:v>254.04156332563517</c:v>
                </c:pt>
                <c:pt idx="5">
                  <c:v>267.36522775510207</c:v>
                </c:pt>
                <c:pt idx="6">
                  <c:v>289.44864198302815</c:v>
                </c:pt>
                <c:pt idx="7">
                  <c:v>297.36056504854366</c:v>
                </c:pt>
                <c:pt idx="8">
                  <c:v>261.05152535885173</c:v>
                </c:pt>
                <c:pt idx="9">
                  <c:v>264.7364033419023</c:v>
                </c:pt>
                <c:pt idx="10">
                  <c:v>269.77853401273893</c:v>
                </c:pt>
                <c:pt idx="11">
                  <c:v>272.63309762004184</c:v>
                </c:pt>
                <c:pt idx="12">
                  <c:v>257.26028779284837</c:v>
                </c:pt>
                <c:pt idx="13">
                  <c:v>284.68937744421908</c:v>
                </c:pt>
                <c:pt idx="14">
                  <c:v>311.83265489412702</c:v>
                </c:pt>
                <c:pt idx="15">
                  <c:v>341.40396846275752</c:v>
                </c:pt>
                <c:pt idx="16">
                  <c:v>325.95493788819874</c:v>
                </c:pt>
                <c:pt idx="17">
                  <c:v>313.14846712328779</c:v>
                </c:pt>
                <c:pt idx="18">
                  <c:v>321.48840743801662</c:v>
                </c:pt>
                <c:pt idx="19">
                  <c:v>341.17234295352324</c:v>
                </c:pt>
                <c:pt idx="20">
                  <c:v>305.62953934426235</c:v>
                </c:pt>
                <c:pt idx="21">
                  <c:v>336.00455549890745</c:v>
                </c:pt>
                <c:pt idx="22">
                  <c:v>342.87576996047432</c:v>
                </c:pt>
                <c:pt idx="23">
                  <c:v>335.45982639484981</c:v>
                </c:pt>
                <c:pt idx="24">
                  <c:v>315.55335692307693</c:v>
                </c:pt>
                <c:pt idx="25">
                  <c:v>360.67297989743594</c:v>
                </c:pt>
                <c:pt idx="26">
                  <c:v>336.54256818642352</c:v>
                </c:pt>
                <c:pt idx="27">
                  <c:v>328.16003084643694</c:v>
                </c:pt>
                <c:pt idx="28">
                  <c:v>308.69775330049271</c:v>
                </c:pt>
                <c:pt idx="29">
                  <c:v>338.51826857142862</c:v>
                </c:pt>
                <c:pt idx="30">
                  <c:v>336.70701869158876</c:v>
                </c:pt>
                <c:pt idx="31">
                  <c:v>362.85368664536747</c:v>
                </c:pt>
                <c:pt idx="32">
                  <c:v>297.00535911671926</c:v>
                </c:pt>
                <c:pt idx="33">
                  <c:v>327.71422802983227</c:v>
                </c:pt>
                <c:pt idx="34">
                  <c:v>362.15251381215467</c:v>
                </c:pt>
                <c:pt idx="35">
                  <c:v>367.19580660954716</c:v>
                </c:pt>
                <c:pt idx="36">
                  <c:v>309.36913533151682</c:v>
                </c:pt>
                <c:pt idx="37">
                  <c:v>337.85309669741144</c:v>
                </c:pt>
                <c:pt idx="38">
                  <c:v>353.35264014146782</c:v>
                </c:pt>
                <c:pt idx="39">
                  <c:v>351.63370355151159</c:v>
                </c:pt>
                <c:pt idx="40">
                  <c:v>333.17004755001454</c:v>
                </c:pt>
                <c:pt idx="41">
                  <c:v>278.31864439279485</c:v>
                </c:pt>
                <c:pt idx="42">
                  <c:v>387.89499999999998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AC-4075-AA71-6A4D2DE83924}"/>
            </c:ext>
          </c:extLst>
        </c:ser>
        <c:ser>
          <c:idx val="1"/>
          <c:order val="1"/>
          <c:tx>
            <c:strRef>
              <c:f>'15.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75000"/>
                </a:srgbClr>
              </a:solidFill>
              <a:ln>
                <a:noFill/>
              </a:ln>
            </c:spPr>
          </c:marker>
          <c:cat>
            <c:multiLvlStrRef>
              <c:f>'15. Exports, imports, BOT'!$I$4:$J$46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BOT'!$L$4:$L$46</c:f>
              <c:numCache>
                <c:formatCode>_ * #\ ##0_ ;_ * \-#\ ##0_ ;_ * "-"??_ ;_ @_ </c:formatCode>
                <c:ptCount val="43"/>
                <c:pt idx="0">
                  <c:v>229.60588740776237</c:v>
                </c:pt>
                <c:pt idx="1">
                  <c:v>238.18308666350265</c:v>
                </c:pt>
                <c:pt idx="2">
                  <c:v>258.10464011299439</c:v>
                </c:pt>
                <c:pt idx="3">
                  <c:v>243.35699156118142</c:v>
                </c:pt>
                <c:pt idx="4">
                  <c:v>260.99862484988455</c:v>
                </c:pt>
                <c:pt idx="5">
                  <c:v>265.15474557823131</c:v>
                </c:pt>
                <c:pt idx="6">
                  <c:v>297.45670290308169</c:v>
                </c:pt>
                <c:pt idx="7">
                  <c:v>317.26196213592226</c:v>
                </c:pt>
                <c:pt idx="8">
                  <c:v>301.36479617224893</c:v>
                </c:pt>
                <c:pt idx="9">
                  <c:v>301.49747583547554</c:v>
                </c:pt>
                <c:pt idx="10">
                  <c:v>318.30819668789815</c:v>
                </c:pt>
                <c:pt idx="11">
                  <c:v>319.86033319415452</c:v>
                </c:pt>
                <c:pt idx="12">
                  <c:v>318.44955240443892</c:v>
                </c:pt>
                <c:pt idx="13">
                  <c:v>334.53623221095336</c:v>
                </c:pt>
                <c:pt idx="14">
                  <c:v>373.85961574111076</c:v>
                </c:pt>
                <c:pt idx="15">
                  <c:v>353.23951521394616</c:v>
                </c:pt>
                <c:pt idx="16">
                  <c:v>364.20195582298146</c:v>
                </c:pt>
                <c:pt idx="17">
                  <c:v>340.17451027397271</c:v>
                </c:pt>
                <c:pt idx="18">
                  <c:v>367.22364049586781</c:v>
                </c:pt>
                <c:pt idx="19">
                  <c:v>367.70351919040473</c:v>
                </c:pt>
                <c:pt idx="20">
                  <c:v>348.57570000000015</c:v>
                </c:pt>
                <c:pt idx="21">
                  <c:v>324.56522927895116</c:v>
                </c:pt>
                <c:pt idx="22">
                  <c:v>358.12870909090907</c:v>
                </c:pt>
                <c:pt idx="23">
                  <c:v>351.34319849785413</c:v>
                </c:pt>
                <c:pt idx="24">
                  <c:v>335.50810153846157</c:v>
                </c:pt>
                <c:pt idx="25">
                  <c:v>323.87724882051288</c:v>
                </c:pt>
                <c:pt idx="26">
                  <c:v>332.5117758865249</c:v>
                </c:pt>
                <c:pt idx="27">
                  <c:v>320.62405854800943</c:v>
                </c:pt>
                <c:pt idx="28">
                  <c:v>302.94495054187183</c:v>
                </c:pt>
                <c:pt idx="29">
                  <c:v>310.09542857142861</c:v>
                </c:pt>
                <c:pt idx="30">
                  <c:v>314.39951853045437</c:v>
                </c:pt>
                <c:pt idx="31">
                  <c:v>325.84395258785946</c:v>
                </c:pt>
                <c:pt idx="32">
                  <c:v>317.14534239747638</c:v>
                </c:pt>
                <c:pt idx="33">
                  <c:v>309.22396090739596</c:v>
                </c:pt>
                <c:pt idx="34">
                  <c:v>361.59098710865561</c:v>
                </c:pt>
                <c:pt idx="35">
                  <c:v>349.88991187270506</c:v>
                </c:pt>
                <c:pt idx="36">
                  <c:v>313.81179654859216</c:v>
                </c:pt>
                <c:pt idx="37">
                  <c:v>333.98978934840818</c:v>
                </c:pt>
                <c:pt idx="38">
                  <c:v>347.18655172413798</c:v>
                </c:pt>
                <c:pt idx="39">
                  <c:v>327.7709163486939</c:v>
                </c:pt>
                <c:pt idx="40">
                  <c:v>297.43142070165271</c:v>
                </c:pt>
                <c:pt idx="41">
                  <c:v>247.44945496804183</c:v>
                </c:pt>
                <c:pt idx="42">
                  <c:v>278.45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4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/>
              <a:t>Billions of US</a:t>
            </a:r>
            <a:r>
              <a:rPr lang="en-ZA" baseline="0"/>
              <a:t> Dollars </a:t>
            </a:r>
            <a:endParaRPr lang="en-Z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'15.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63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'15. Exports, imports, BOT'!$O$4:$P$46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BOT'!$S$4:$S$46</c:f>
              <c:numCache>
                <c:formatCode>_ * #\ ##0.0_ ;_ * \-#\ ##0.0_ ;_ * "-"??_ ;_ @_ </c:formatCode>
                <c:ptCount val="43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2.2971316818774454</c:v>
                </c:pt>
                <c:pt idx="41">
                  <c:v>1.6922005571030638</c:v>
                </c:pt>
                <c:pt idx="42">
                  <c:v>5.7271062271062263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'15.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'15. Exports, imports, BOT'!$O$4:$P$46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BOT'!$Q$4:$Q$46</c:f>
              <c:numCache>
                <c:formatCode>_ * #\ ##0_ ;_ * \-#\ ##0_ ;_ * "-"??_ ;_ @_ </c:formatCode>
                <c:ptCount val="43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21.414797913950455</c:v>
                </c:pt>
                <c:pt idx="41">
                  <c:v>15.25699164345404</c:v>
                </c:pt>
                <c:pt idx="42">
                  <c:v>20.298011512297226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AC-4075-AA71-6A4D2DE83924}"/>
            </c:ext>
          </c:extLst>
        </c:ser>
        <c:ser>
          <c:idx val="1"/>
          <c:order val="1"/>
          <c:tx>
            <c:strRef>
              <c:f>'15.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</c:marker>
          <c:cat>
            <c:multiLvlStrRef>
              <c:f>'15. Exports, imports, BOT'!$O$4:$P$46</c:f>
              <c:multiLvlStrCache>
                <c:ptCount val="4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'15. Exports, imports, BOT'!$R$4:$R$46</c:f>
              <c:numCache>
                <c:formatCode>_ * #\ ##0_ ;_ * \-#\ ##0_ ;_ * "-"??_ ;_ @_ </c:formatCode>
                <c:ptCount val="43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19.11766623207301</c:v>
                </c:pt>
                <c:pt idx="41">
                  <c:v>13.564791086350976</c:v>
                </c:pt>
                <c:pt idx="42">
                  <c:v>14.570905285190999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4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  <c:min val="-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Exports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1F497D">
                <a:lumMod val="50000"/>
              </a:srgb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642-4513-9CD7-8EE9C8893C63}"/>
              </c:ext>
            </c:extLst>
          </c:dPt>
          <c:dPt>
            <c:idx val="10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642-4513-9CD7-8EE9C8893C63}"/>
              </c:ext>
            </c:extLst>
          </c:dPt>
          <c:dPt>
            <c:idx val="11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642-4513-9CD7-8EE9C8893C63}"/>
              </c:ext>
            </c:extLst>
          </c:dPt>
          <c:dPt>
            <c:idx val="12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0642-4513-9CD7-8EE9C8893C63}"/>
              </c:ext>
            </c:extLst>
          </c:dPt>
          <c:dPt>
            <c:idx val="13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0642-4513-9CD7-8EE9C8893C63}"/>
              </c:ext>
            </c:extLst>
          </c:dPt>
          <c:dPt>
            <c:idx val="14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0642-4513-9CD7-8EE9C8893C63}"/>
              </c:ext>
            </c:extLst>
          </c:dPt>
          <c:dPt>
            <c:idx val="15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D-0642-4513-9CD7-8EE9C8893C63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F-0642-4513-9CD7-8EE9C8893C63}"/>
              </c:ext>
            </c:extLst>
          </c:dPt>
          <c:dPt>
            <c:idx val="18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0642-4513-9CD7-8EE9C8893C63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3-0642-4513-9CD7-8EE9C8893C63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5-0642-4513-9CD7-8EE9C8893C6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7-0642-4513-9CD7-8EE9C8893C63}"/>
              </c:ext>
            </c:extLst>
          </c:dPt>
          <c:dPt>
            <c:idx val="22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0642-4513-9CD7-8EE9C8893C63}"/>
              </c:ext>
            </c:extLst>
          </c:dPt>
          <c:dPt>
            <c:idx val="23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B-0642-4513-9CD7-8EE9C8893C63}"/>
              </c:ext>
            </c:extLst>
          </c:dPt>
          <c:dPt>
            <c:idx val="24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0642-4513-9CD7-8EE9C8893C63}"/>
              </c:ext>
            </c:extLst>
          </c:dPt>
          <c:dPt>
            <c:idx val="25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F-0642-4513-9CD7-8EE9C8893C63}"/>
              </c:ext>
            </c:extLst>
          </c:dPt>
          <c:dLbls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642-4513-9CD7-8EE9C8893C63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642-4513-9CD7-8EE9C8893C63}"/>
                </c:ext>
              </c:extLst>
            </c:dLbl>
            <c:dLbl>
              <c:idx val="2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642-4513-9CD7-8EE9C8893C63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642-4513-9CD7-8EE9C8893C63}"/>
                </c:ext>
              </c:extLst>
            </c:dLbl>
            <c:dLbl>
              <c:idx val="2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642-4513-9CD7-8EE9C8893C63}"/>
                </c:ext>
              </c:extLst>
            </c:dLbl>
            <c:dLbl>
              <c:idx val="2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642-4513-9CD7-8EE9C8893C63}"/>
                </c:ext>
              </c:extLst>
            </c:dLbl>
            <c:dLbl>
              <c:idx val="2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642-4513-9CD7-8EE9C8893C63}"/>
                </c:ext>
              </c:extLst>
            </c:dLbl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642-4513-9CD7-8EE9C8893C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'16. Exports &amp; imports by sector'!$A$6:$C$31</c:f>
              <c:multiLvlStrCache>
                <c:ptCount val="2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 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 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8">
                    <c:v> </c:v>
                  </c:pt>
                  <c:pt idx="9">
                    <c:v>2018</c:v>
                  </c:pt>
                  <c:pt idx="10">
                    <c:v>2019</c:v>
                  </c:pt>
                  <c:pt idx="14">
                    <c:v>2020</c:v>
                  </c:pt>
                  <c:pt idx="17">
                    <c:v> </c:v>
                  </c:pt>
                  <c:pt idx="18">
                    <c:v>2018</c:v>
                  </c:pt>
                  <c:pt idx="19">
                    <c:v>2019</c:v>
                  </c:pt>
                  <c:pt idx="23">
                    <c:v>2020</c:v>
                  </c:pt>
                </c:lvl>
                <c:lvl>
                  <c:pt idx="0">
                    <c:v>Agriculture</c:v>
                  </c:pt>
                  <c:pt idx="8">
                    <c:v> </c:v>
                  </c:pt>
                  <c:pt idx="9">
                    <c:v>Mining</c:v>
                  </c:pt>
                  <c:pt idx="17">
                    <c:v> </c:v>
                  </c:pt>
                  <c:pt idx="18">
                    <c:v>Manufacturing</c:v>
                  </c:pt>
                </c:lvl>
              </c:multiLvlStrCache>
            </c:multiLvlStrRef>
          </c:cat>
          <c:val>
            <c:numRef>
              <c:f>'16. Exports &amp; imports by sector'!$D$6:$D$31</c:f>
              <c:numCache>
                <c:formatCode>_-* #\ ##0_-;\-* #\ ##0_-;_-* "-"??_-;_-@_-</c:formatCode>
                <c:ptCount val="26"/>
                <c:pt idx="0">
                  <c:v>17.818285373317018</c:v>
                </c:pt>
                <c:pt idx="1">
                  <c:v>18.56449918256131</c:v>
                </c:pt>
                <c:pt idx="2">
                  <c:v>21.422934305266292</c:v>
                </c:pt>
                <c:pt idx="3">
                  <c:v>29.455778603006198</c:v>
                </c:pt>
                <c:pt idx="4">
                  <c:v>17.558070854123866</c:v>
                </c:pt>
                <c:pt idx="5">
                  <c:v>22.374623832995077</c:v>
                </c:pt>
                <c:pt idx="6">
                  <c:v>29.549461708309117</c:v>
                </c:pt>
                <c:pt idx="7">
                  <c:v>35.2577</c:v>
                </c:pt>
                <c:pt idx="9">
                  <c:v>154.79698971848225</c:v>
                </c:pt>
                <c:pt idx="10">
                  <c:v>131.97414950045413</c:v>
                </c:pt>
                <c:pt idx="11">
                  <c:v>140.01294001785183</c:v>
                </c:pt>
                <c:pt idx="12">
                  <c:v>139.83546242263489</c:v>
                </c:pt>
                <c:pt idx="13">
                  <c:v>157.65096877017905</c:v>
                </c:pt>
                <c:pt idx="14">
                  <c:v>153.33501762829809</c:v>
                </c:pt>
                <c:pt idx="15">
                  <c:v>132.48466664729807</c:v>
                </c:pt>
                <c:pt idx="16">
                  <c:v>178.37290000000002</c:v>
                </c:pt>
                <c:pt idx="18">
                  <c:v>194.10977864137087</c:v>
                </c:pt>
                <c:pt idx="19">
                  <c:v>158.50112606721163</c:v>
                </c:pt>
                <c:pt idx="20">
                  <c:v>176.41701422195774</c:v>
                </c:pt>
                <c:pt idx="21">
                  <c:v>183.87830309460659</c:v>
                </c:pt>
                <c:pt idx="22">
                  <c:v>175.96264455532727</c:v>
                </c:pt>
                <c:pt idx="23">
                  <c:v>157.0857580168165</c:v>
                </c:pt>
                <c:pt idx="24">
                  <c:v>115.38206862289367</c:v>
                </c:pt>
                <c:pt idx="25">
                  <c:v>174.26429999999996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642-4513-9CD7-8EE9C8893C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(2020)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Imports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1-9F22-4C83-914A-CD5E320A8CED}"/>
              </c:ext>
            </c:extLst>
          </c:dPt>
          <c:dPt>
            <c:idx val="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2-9F22-4C83-914A-CD5E320A8CED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3-9F22-4C83-914A-CD5E320A8CED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4-9F22-4C83-914A-CD5E320A8CED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5-9F22-4C83-914A-CD5E320A8CED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6-9F22-4C83-914A-CD5E320A8CED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7-9F22-4C83-914A-CD5E320A8CED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8-9F22-4C83-914A-CD5E320A8CED}"/>
              </c:ext>
            </c:extLst>
          </c:dPt>
          <c:dPt>
            <c:idx val="18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9F22-4C83-914A-CD5E320A8CED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3-9F22-4C83-914A-CD5E320A8CED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5-9F22-4C83-914A-CD5E320A8CED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7-9F22-4C83-914A-CD5E320A8CED}"/>
              </c:ext>
            </c:extLst>
          </c:dPt>
          <c:dPt>
            <c:idx val="22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9F22-4C83-914A-CD5E320A8CED}"/>
              </c:ext>
            </c:extLst>
          </c:dPt>
          <c:dPt>
            <c:idx val="23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B-9F22-4C83-914A-CD5E320A8CED}"/>
              </c:ext>
            </c:extLst>
          </c:dPt>
          <c:dPt>
            <c:idx val="24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9F22-4C83-914A-CD5E320A8CED}"/>
              </c:ext>
            </c:extLst>
          </c:dPt>
          <c:dPt>
            <c:idx val="25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F-9F22-4C83-914A-CD5E320A8CE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22-4C83-914A-CD5E320A8C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22-4C83-914A-CD5E320A8C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F22-4C83-914A-CD5E320A8C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F22-4C83-914A-CD5E320A8CE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F22-4C83-914A-CD5E320A8CE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F22-4C83-914A-CD5E320A8CE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F22-4C83-914A-CD5E320A8CE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F22-4C83-914A-CD5E320A8CED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F22-4C83-914A-CD5E320A8CED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F22-4C83-914A-CD5E320A8CED}"/>
                </c:ext>
              </c:extLst>
            </c:dLbl>
            <c:dLbl>
              <c:idx val="2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F22-4C83-914A-CD5E320A8CED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F22-4C83-914A-CD5E320A8CED}"/>
                </c:ext>
              </c:extLst>
            </c:dLbl>
            <c:dLbl>
              <c:idx val="2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F22-4C83-914A-CD5E320A8CED}"/>
                </c:ext>
              </c:extLst>
            </c:dLbl>
            <c:dLbl>
              <c:idx val="2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F22-4C83-914A-CD5E320A8CED}"/>
                </c:ext>
              </c:extLst>
            </c:dLbl>
            <c:dLbl>
              <c:idx val="2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F22-4C83-914A-CD5E320A8CED}"/>
                </c:ext>
              </c:extLst>
            </c:dLbl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F22-4C83-914A-CD5E320A8C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'16. Exports &amp; imports by sector'!$A$34:$C$59</c:f>
              <c:multiLvlStrCache>
                <c:ptCount val="26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 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 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5">
                    <c:v>2020</c:v>
                  </c:pt>
                  <c:pt idx="8">
                    <c:v> </c:v>
                  </c:pt>
                  <c:pt idx="9">
                    <c:v>2018</c:v>
                  </c:pt>
                  <c:pt idx="10">
                    <c:v>2019</c:v>
                  </c:pt>
                  <c:pt idx="14">
                    <c:v>2020</c:v>
                  </c:pt>
                  <c:pt idx="17">
                    <c:v> </c:v>
                  </c:pt>
                  <c:pt idx="18">
                    <c:v>2018</c:v>
                  </c:pt>
                  <c:pt idx="19">
                    <c:v>2019</c:v>
                  </c:pt>
                  <c:pt idx="23">
                    <c:v>2020</c:v>
                  </c:pt>
                </c:lvl>
                <c:lvl>
                  <c:pt idx="0">
                    <c:v>Agriculture</c:v>
                  </c:pt>
                  <c:pt idx="8">
                    <c:v> </c:v>
                  </c:pt>
                  <c:pt idx="9">
                    <c:v>Extractives (mostly petrol)</c:v>
                  </c:pt>
                  <c:pt idx="17">
                    <c:v> </c:v>
                  </c:pt>
                  <c:pt idx="18">
                    <c:v>Manufacturing</c:v>
                  </c:pt>
                </c:lvl>
              </c:multiLvlStrCache>
            </c:multiLvlStrRef>
          </c:cat>
          <c:val>
            <c:numRef>
              <c:f>'16. Exports &amp; imports by sector'!$D$34:$D$59</c:f>
              <c:numCache>
                <c:formatCode>_-* #\ ##0_-;\-* #\ ##0_-;_-* "-"??_-;_-@_-</c:formatCode>
                <c:ptCount val="26"/>
                <c:pt idx="0" formatCode="_ * #\ ##0_ ;_ * \-#\ ##0_ ;_ * &quot;-&quot;??_ ;_ @_ ">
                  <c:v>11.318513280293757</c:v>
                </c:pt>
                <c:pt idx="1">
                  <c:v>10.49558855585831</c:v>
                </c:pt>
                <c:pt idx="2">
                  <c:v>11.740416185659031</c:v>
                </c:pt>
                <c:pt idx="3" formatCode="_ * #\ ##0_ ;_ * \-#\ ##0_ ;_ * &quot;-&quot;??_ ;_ @_ ">
                  <c:v>13.77374871794872</c:v>
                </c:pt>
                <c:pt idx="4" formatCode="_ * #\ ##0_ ;_ * \-#\ ##0_ ;_ * &quot;-&quot;??_ ;_ @_ ">
                  <c:v>10.959715526856472</c:v>
                </c:pt>
                <c:pt idx="5">
                  <c:v>11.204959118585098</c:v>
                </c:pt>
                <c:pt idx="6">
                  <c:v>12.523388785589772</c:v>
                </c:pt>
                <c:pt idx="7" formatCode="_ * #\ ##0_ ;_ * \-#\ ##0_ ;_ * &quot;-&quot;??_ ;_ @_ ">
                  <c:v>13.309299999999999</c:v>
                </c:pt>
                <c:pt idx="9">
                  <c:v>72.376595654834759</c:v>
                </c:pt>
                <c:pt idx="10">
                  <c:v>58.406962761126245</c:v>
                </c:pt>
                <c:pt idx="11">
                  <c:v>67.960488664088075</c:v>
                </c:pt>
                <c:pt idx="12">
                  <c:v>53.086608841732989</c:v>
                </c:pt>
                <c:pt idx="13">
                  <c:v>66.558202700322866</c:v>
                </c:pt>
                <c:pt idx="14">
                  <c:v>58.78840829225863</c:v>
                </c:pt>
                <c:pt idx="15">
                  <c:v>35.599314700755372</c:v>
                </c:pt>
                <c:pt idx="16">
                  <c:v>43.170400000000008</c:v>
                </c:pt>
                <c:pt idx="18">
                  <c:v>266.22905507955937</c:v>
                </c:pt>
                <c:pt idx="19">
                  <c:v>244.89590136239784</c:v>
                </c:pt>
                <c:pt idx="20">
                  <c:v>254.28919672716455</c:v>
                </c:pt>
                <c:pt idx="21">
                  <c:v>280.79372820512833</c:v>
                </c:pt>
                <c:pt idx="22">
                  <c:v>250.76809838567652</c:v>
                </c:pt>
                <c:pt idx="23">
                  <c:v>227.37791081472898</c:v>
                </c:pt>
                <c:pt idx="24">
                  <c:v>199.33803207437538</c:v>
                </c:pt>
                <c:pt idx="25">
                  <c:v>222.02030000000002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F22-4C83-914A-CD5E320A8C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(2020)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Exports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'17. Manufacturing trade'!$B$5</c:f>
              <c:strCache>
                <c:ptCount val="1"/>
                <c:pt idx="0">
                  <c:v>first quarter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'17. Manufacturing trade'!$A$6:$A$14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trade'!$B$6:$B$14</c:f>
              <c:numCache>
                <c:formatCode>_-* #\ ##0_-;\-* #\ ##0_-;_-* "-"??_-;_-@_-</c:formatCode>
                <c:ptCount val="9"/>
                <c:pt idx="0">
                  <c:v>13264.40788634387</c:v>
                </c:pt>
                <c:pt idx="1">
                  <c:v>6266.7851551174263</c:v>
                </c:pt>
                <c:pt idx="2">
                  <c:v>1855.8974195418966</c:v>
                </c:pt>
                <c:pt idx="3">
                  <c:v>6196.2977674688327</c:v>
                </c:pt>
                <c:pt idx="4">
                  <c:v>27252.148216874459</c:v>
                </c:pt>
                <c:pt idx="5">
                  <c:v>1589.1609741954194</c:v>
                </c:pt>
                <c:pt idx="6">
                  <c:v>32342.047550014504</c:v>
                </c:pt>
                <c:pt idx="7">
                  <c:v>26504.576224992754</c:v>
                </c:pt>
                <c:pt idx="8">
                  <c:v>38909.139402725436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8-4A67-B9A4-A78E9EA655D0}"/>
            </c:ext>
          </c:extLst>
        </c:ser>
        <c:ser>
          <c:idx val="1"/>
          <c:order val="1"/>
          <c:tx>
            <c:strRef>
              <c:f>'17. Manufacturing trade'!$C$5</c:f>
              <c:strCache>
                <c:ptCount val="1"/>
                <c:pt idx="0">
                  <c:v>second quarter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strRef>
              <c:f>'17. Manufacturing trade'!$A$6:$A$14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trade'!$C$6:$C$14</c:f>
              <c:numCache>
                <c:formatCode>_-* #\ ##0_-;\-* #\ ##0_-;_-* "-"??_-;_-@_-</c:formatCode>
                <c:ptCount val="9"/>
                <c:pt idx="0">
                  <c:v>14219.847646717024</c:v>
                </c:pt>
                <c:pt idx="1">
                  <c:v>3772.1895409645554</c:v>
                </c:pt>
                <c:pt idx="2">
                  <c:v>1387.8177803602555</c:v>
                </c:pt>
                <c:pt idx="3">
                  <c:v>5005.8392213829165</c:v>
                </c:pt>
                <c:pt idx="4">
                  <c:v>25693.023416618249</c:v>
                </c:pt>
                <c:pt idx="5">
                  <c:v>954.78529924462521</c:v>
                </c:pt>
                <c:pt idx="6">
                  <c:v>26457.969552585706</c:v>
                </c:pt>
                <c:pt idx="7">
                  <c:v>18760.946775130738</c:v>
                </c:pt>
                <c:pt idx="8">
                  <c:v>17073.126205694363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8-4A67-B9A4-A78E9EA655D0}"/>
            </c:ext>
          </c:extLst>
        </c:ser>
        <c:ser>
          <c:idx val="2"/>
          <c:order val="2"/>
          <c:tx>
            <c:strRef>
              <c:f>'17. Manufacturing trade'!$D$5</c:f>
              <c:strCache>
                <c:ptCount val="1"/>
                <c:pt idx="0">
                  <c:v>third quarter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'17. Manufacturing trade'!$A$6:$A$14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trade'!$D$6:$D$14</c:f>
              <c:numCache>
                <c:formatCode>_-* #\ ##0_-;\-* #\ ##0_-;_-* "-"??_-;_-@_-</c:formatCode>
                <c:ptCount val="9"/>
                <c:pt idx="0">
                  <c:v>18728.299999999996</c:v>
                </c:pt>
                <c:pt idx="1">
                  <c:v>6217</c:v>
                </c:pt>
                <c:pt idx="2">
                  <c:v>1856</c:v>
                </c:pt>
                <c:pt idx="3">
                  <c:v>4900.8</c:v>
                </c:pt>
                <c:pt idx="4">
                  <c:v>31578</c:v>
                </c:pt>
                <c:pt idx="5">
                  <c:v>1772.2</c:v>
                </c:pt>
                <c:pt idx="6">
                  <c:v>31521.4</c:v>
                </c:pt>
                <c:pt idx="7">
                  <c:v>33889.199999999997</c:v>
                </c:pt>
                <c:pt idx="8">
                  <c:v>40521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8-4A67-B9A4-A78E9EA65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1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 sz="1600"/>
                  <a:t>Billions</a:t>
                </a:r>
                <a:r>
                  <a:rPr lang="en-ZA" sz="1600" baseline="0"/>
                  <a:t> of Rand </a:t>
                </a:r>
                <a:endParaRPr lang="en-ZA" sz="1600"/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Monthly mfg sales'!$A$4</c:f>
              <c:strCache>
                <c:ptCount val="1"/>
                <c:pt idx="0">
                  <c:v>Total manufacturing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387-4CD1-809C-A81E8B7900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'2. Monthly mfg sales'!$B$3:$K$3</c:f>
              <c:numCache>
                <c:formatCode>mmm\-yy</c:formatCode>
                <c:ptCount val="10"/>
                <c:pt idx="0">
                  <c:v>43525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</c:numCache>
            </c:numRef>
          </c:cat>
          <c:val>
            <c:numRef>
              <c:f>'2. Monthly mfg sales'!$B$4:$K$4</c:f>
              <c:numCache>
                <c:formatCode>_-* #\ ##0_-;\-* #\ ##0_-;_-* "-"??_-;_-@_-</c:formatCode>
                <c:ptCount val="10"/>
                <c:pt idx="0">
                  <c:v>209.96085212072072</c:v>
                </c:pt>
                <c:pt idx="1">
                  <c:v>200.20843058895704</c:v>
                </c:pt>
                <c:pt idx="2">
                  <c:v>202.59602735243053</c:v>
                </c:pt>
                <c:pt idx="3">
                  <c:v>190.75879726816609</c:v>
                </c:pt>
                <c:pt idx="4">
                  <c:v>103.56340620521738</c:v>
                </c:pt>
                <c:pt idx="5">
                  <c:v>142.0283208031496</c:v>
                </c:pt>
                <c:pt idx="6">
                  <c:v>167.64901741514359</c:v>
                </c:pt>
                <c:pt idx="7">
                  <c:v>175.92029908419244</c:v>
                </c:pt>
                <c:pt idx="8">
                  <c:v>184.65710302577315</c:v>
                </c:pt>
                <c:pt idx="9">
                  <c:v>191.128648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7-4CD1-809C-A81E8B7900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0"/>
        <c:lblAlgn val="ctr"/>
        <c:lblOffset val="100"/>
        <c:noMultiLvlLbl val="0"/>
      </c:catAx>
      <c:valAx>
        <c:axId val="1009080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Imports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'17. Manufacturing trade'!$B$18</c:f>
              <c:strCache>
                <c:ptCount val="1"/>
                <c:pt idx="0">
                  <c:v>first quarter</c:v>
                </c:pt>
              </c:strCache>
            </c:strRef>
          </c:tx>
          <c:spPr>
            <a:solidFill>
              <a:srgbClr val="44546A">
                <a:lumMod val="50000"/>
              </a:srgbClr>
            </a:solidFill>
          </c:spPr>
          <c:invertIfNegative val="0"/>
          <c:cat>
            <c:strRef>
              <c:f>'17. Manufacturing trade'!$A$19:$A$27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trade'!$B$19:$B$27</c:f>
              <c:numCache>
                <c:formatCode>_-* #\ ##0_-;\-* #\ ##0_-;_-* "-"??_-;_-@_-</c:formatCode>
                <c:ptCount val="9"/>
                <c:pt idx="0">
                  <c:v>12573.732908089305</c:v>
                </c:pt>
                <c:pt idx="1">
                  <c:v>16218.184401275736</c:v>
                </c:pt>
                <c:pt idx="2">
                  <c:v>1408.4292838503916</c:v>
                </c:pt>
                <c:pt idx="3">
                  <c:v>8412.441519280952</c:v>
                </c:pt>
                <c:pt idx="4">
                  <c:v>44187.275558132802</c:v>
                </c:pt>
                <c:pt idx="5">
                  <c:v>3113.2098579298354</c:v>
                </c:pt>
                <c:pt idx="6">
                  <c:v>14878.214091040883</c:v>
                </c:pt>
                <c:pt idx="7">
                  <c:v>68589.502058567712</c:v>
                </c:pt>
                <c:pt idx="8">
                  <c:v>53295.868773557559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C7B-9E53-0D9685BC627B}"/>
            </c:ext>
          </c:extLst>
        </c:ser>
        <c:ser>
          <c:idx val="1"/>
          <c:order val="1"/>
          <c:tx>
            <c:strRef>
              <c:f>'17. Manufacturing trade'!$C$18</c:f>
              <c:strCache>
                <c:ptCount val="1"/>
                <c:pt idx="0">
                  <c:v>second quarter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strRef>
              <c:f>'17. Manufacturing trade'!$A$19:$A$27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trade'!$C$19:$C$27</c:f>
              <c:numCache>
                <c:formatCode>_-* #\ ##0_-;\-* #\ ##0_-;_-* "-"??_-;_-@_-</c:formatCode>
                <c:ptCount val="9"/>
                <c:pt idx="0">
                  <c:v>11678.563858221962</c:v>
                </c:pt>
                <c:pt idx="1">
                  <c:v>16835.725624636838</c:v>
                </c:pt>
                <c:pt idx="2">
                  <c:v>919.72399767576985</c:v>
                </c:pt>
                <c:pt idx="3">
                  <c:v>6635.7324230098775</c:v>
                </c:pt>
                <c:pt idx="4">
                  <c:v>48056.544334689126</c:v>
                </c:pt>
                <c:pt idx="5">
                  <c:v>2565.2677513073791</c:v>
                </c:pt>
                <c:pt idx="6">
                  <c:v>13024.917838466008</c:v>
                </c:pt>
                <c:pt idx="7">
                  <c:v>68356.936316095293</c:v>
                </c:pt>
                <c:pt idx="8">
                  <c:v>27692.533875653688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D-4C7B-9E53-0D9685BC627B}"/>
            </c:ext>
          </c:extLst>
        </c:ser>
        <c:ser>
          <c:idx val="2"/>
          <c:order val="2"/>
          <c:tx>
            <c:strRef>
              <c:f>'17. Manufacturing trade'!$D$18</c:f>
              <c:strCache>
                <c:ptCount val="1"/>
                <c:pt idx="0">
                  <c:v>third quarter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'17. Manufacturing trade'!$A$19:$A$27</c:f>
              <c:strCache>
                <c:ptCount val="9"/>
                <c:pt idx="0">
                  <c:v>Food, beverages, tobacco</c:v>
                </c:pt>
                <c:pt idx="1">
                  <c:v>Clothing and 
textiles</c:v>
                </c:pt>
                <c:pt idx="2">
                  <c:v>Wood and wood products</c:v>
                </c:pt>
                <c:pt idx="3">
                  <c:v>Paper and 
publishing</c:v>
                </c:pt>
                <c:pt idx="4">
                  <c:v>Chemicals, rubber, plastic</c:v>
                </c:pt>
                <c:pt idx="5">
                  <c:v>Glass and non-metallic mineral products</c:v>
                </c:pt>
                <c:pt idx="6">
                  <c:v>Metal products</c:v>
                </c:pt>
                <c:pt idx="7">
                  <c:v>Machinery and appliances</c:v>
                </c:pt>
                <c:pt idx="8">
                  <c:v>Transport 
equipment</c:v>
                </c:pt>
              </c:strCache>
            </c:strRef>
          </c:cat>
          <c:val>
            <c:numRef>
              <c:f>'17. Manufacturing trade'!$D$19:$D$27</c:f>
              <c:numCache>
                <c:formatCode>_-* #\ ##0_-;\-* #\ ##0_-;_-* "-"??_-;_-@_-</c:formatCode>
                <c:ptCount val="9"/>
                <c:pt idx="0">
                  <c:v>12058.9</c:v>
                </c:pt>
                <c:pt idx="1">
                  <c:v>15943.900000000001</c:v>
                </c:pt>
                <c:pt idx="2">
                  <c:v>1230.4000000000001</c:v>
                </c:pt>
                <c:pt idx="3">
                  <c:v>8567.1</c:v>
                </c:pt>
                <c:pt idx="4">
                  <c:v>51428.4</c:v>
                </c:pt>
                <c:pt idx="5">
                  <c:v>2747.1000000000004</c:v>
                </c:pt>
                <c:pt idx="6">
                  <c:v>13353.5</c:v>
                </c:pt>
                <c:pt idx="7">
                  <c:v>76685.7</c:v>
                </c:pt>
                <c:pt idx="8">
                  <c:v>35226.199999999997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D-4C7B-9E53-0D9685BC6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1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8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 sz="1600"/>
                  <a:t>Billions</a:t>
                </a:r>
                <a:r>
                  <a:rPr lang="en-ZA" sz="1600" baseline="0"/>
                  <a:t> of Rand </a:t>
                </a:r>
                <a:endParaRPr lang="en-ZA" sz="1600"/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'18. Trade in auto &amp; components'!$C$7</c:f>
              <c:strCache>
                <c:ptCount val="1"/>
                <c:pt idx="0">
                  <c:v>auto imports</c:v>
                </c:pt>
              </c:strCache>
            </c:strRef>
          </c:tx>
          <c:spPr>
            <a:ln w="22225">
              <a:solidFill>
                <a:srgbClr val="5B9BD5">
                  <a:lumMod val="50000"/>
                </a:srgbClr>
              </a:solidFill>
            </a:ln>
          </c:spPr>
          <c:marker>
            <c:symbol val="triangle"/>
            <c:size val="5"/>
          </c:marker>
          <c:cat>
            <c:multiLvlStrRef>
              <c:f>'18. Trade in auto &amp; components'!$A$8:$B$29</c:f>
              <c:multiLvlStrCache>
                <c:ptCount val="22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5 </c:v>
                  </c:pt>
                  <c:pt idx="5">
                    <c:v> 6 </c:v>
                  </c:pt>
                  <c:pt idx="6">
                    <c:v> 7 </c:v>
                  </c:pt>
                  <c:pt idx="7">
                    <c:v> 8 </c:v>
                  </c:pt>
                  <c:pt idx="8">
                    <c:v> 9 </c:v>
                  </c:pt>
                  <c:pt idx="9">
                    <c:v> 10 </c:v>
                  </c:pt>
                  <c:pt idx="10">
                    <c:v> 11 </c:v>
                  </c:pt>
                  <c:pt idx="11">
                    <c:v> 12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5 </c:v>
                  </c:pt>
                  <c:pt idx="17">
                    <c:v> 6 </c:v>
                  </c:pt>
                  <c:pt idx="18">
                    <c:v> 7 </c:v>
                  </c:pt>
                  <c:pt idx="19">
                    <c:v> 8 </c:v>
                  </c:pt>
                  <c:pt idx="20">
                    <c:v> 9 </c:v>
                  </c:pt>
                  <c:pt idx="21">
                    <c:v> 10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'18. Trade in auto &amp; components'!$C$8:$C$29</c:f>
              <c:numCache>
                <c:formatCode>_-* #\ ##0.0_-;\-* #\ ##0.0_-;_-* "-"??_-;_-@_-</c:formatCode>
                <c:ptCount val="22"/>
                <c:pt idx="0">
                  <c:v>8.2161460991794861</c:v>
                </c:pt>
                <c:pt idx="1">
                  <c:v>7.1920194258455954</c:v>
                </c:pt>
                <c:pt idx="2">
                  <c:v>8.7600264799279284</c:v>
                </c:pt>
                <c:pt idx="3">
                  <c:v>7.7350454525049237</c:v>
                </c:pt>
                <c:pt idx="4">
                  <c:v>9.1649161549285711</c:v>
                </c:pt>
                <c:pt idx="5">
                  <c:v>8.987323060967972</c:v>
                </c:pt>
                <c:pt idx="6">
                  <c:v>10.51153505316312</c:v>
                </c:pt>
                <c:pt idx="7">
                  <c:v>9.7972211064615387</c:v>
                </c:pt>
                <c:pt idx="8">
                  <c:v>8.4700706157742509</c:v>
                </c:pt>
                <c:pt idx="9">
                  <c:v>8.5196026859823633</c:v>
                </c:pt>
                <c:pt idx="10">
                  <c:v>8.8257951451770928</c:v>
                </c:pt>
                <c:pt idx="11">
                  <c:v>7.0575492993602822</c:v>
                </c:pt>
                <c:pt idx="12">
                  <c:v>8.1902954294127959</c:v>
                </c:pt>
                <c:pt idx="13">
                  <c:v>6.2034887945555548</c:v>
                </c:pt>
                <c:pt idx="14">
                  <c:v>6.8753207439584783</c:v>
                </c:pt>
                <c:pt idx="15">
                  <c:v>6.1016321157843478</c:v>
                </c:pt>
                <c:pt idx="16">
                  <c:v>4.2499381059667538</c:v>
                </c:pt>
                <c:pt idx="17">
                  <c:v>2.5950824328772844</c:v>
                </c:pt>
                <c:pt idx="18">
                  <c:v>4.8171147914639167</c:v>
                </c:pt>
                <c:pt idx="19">
                  <c:v>5.9909058087147757</c:v>
                </c:pt>
                <c:pt idx="20">
                  <c:v>5.5134578444734137</c:v>
                </c:pt>
                <c:pt idx="21">
                  <c:v>7.8614481339999998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48-41CB-AB2A-DF7A8D70A59E}"/>
            </c:ext>
          </c:extLst>
        </c:ser>
        <c:ser>
          <c:idx val="2"/>
          <c:order val="1"/>
          <c:tx>
            <c:strRef>
              <c:f>'18. Trade in auto &amp; components'!$D$7</c:f>
              <c:strCache>
                <c:ptCount val="1"/>
                <c:pt idx="0">
                  <c:v>OEM component imports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multiLvlStrRef>
              <c:f>'18. Trade in auto &amp; components'!$A$8:$B$29</c:f>
              <c:multiLvlStrCache>
                <c:ptCount val="22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5 </c:v>
                  </c:pt>
                  <c:pt idx="5">
                    <c:v> 6 </c:v>
                  </c:pt>
                  <c:pt idx="6">
                    <c:v> 7 </c:v>
                  </c:pt>
                  <c:pt idx="7">
                    <c:v> 8 </c:v>
                  </c:pt>
                  <c:pt idx="8">
                    <c:v> 9 </c:v>
                  </c:pt>
                  <c:pt idx="9">
                    <c:v> 10 </c:v>
                  </c:pt>
                  <c:pt idx="10">
                    <c:v> 11 </c:v>
                  </c:pt>
                  <c:pt idx="11">
                    <c:v> 12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5 </c:v>
                  </c:pt>
                  <c:pt idx="17">
                    <c:v> 6 </c:v>
                  </c:pt>
                  <c:pt idx="18">
                    <c:v> 7 </c:v>
                  </c:pt>
                  <c:pt idx="19">
                    <c:v> 8 </c:v>
                  </c:pt>
                  <c:pt idx="20">
                    <c:v> 9 </c:v>
                  </c:pt>
                  <c:pt idx="21">
                    <c:v> 10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'18. Trade in auto &amp; components'!$D$8:$D$29</c:f>
              <c:numCache>
                <c:formatCode>_-* #\ ##0.0_-;\-* #\ ##0.0_-;_-* "-"??_-;_-@_-</c:formatCode>
                <c:ptCount val="22"/>
                <c:pt idx="0">
                  <c:v>8.6003667595897433</c:v>
                </c:pt>
                <c:pt idx="1">
                  <c:v>9.1406727236621261</c:v>
                </c:pt>
                <c:pt idx="2">
                  <c:v>11.252429046745947</c:v>
                </c:pt>
                <c:pt idx="3">
                  <c:v>9.8243959908039393</c:v>
                </c:pt>
                <c:pt idx="4">
                  <c:v>9.5718440553285706</c:v>
                </c:pt>
                <c:pt idx="5">
                  <c:v>10.251040392868328</c:v>
                </c:pt>
                <c:pt idx="6">
                  <c:v>11.957870623234044</c:v>
                </c:pt>
                <c:pt idx="7">
                  <c:v>11.15080713595756</c:v>
                </c:pt>
                <c:pt idx="8">
                  <c:v>9.2543895475555544</c:v>
                </c:pt>
                <c:pt idx="9">
                  <c:v>11.060147259456791</c:v>
                </c:pt>
                <c:pt idx="10">
                  <c:v>6.1931768484792942</c:v>
                </c:pt>
                <c:pt idx="11">
                  <c:v>3.5321416832056238</c:v>
                </c:pt>
                <c:pt idx="12">
                  <c:v>9.4666298196669576</c:v>
                </c:pt>
                <c:pt idx="13">
                  <c:v>9.2186177742638886</c:v>
                </c:pt>
                <c:pt idx="14">
                  <c:v>9.8399559447889278</c:v>
                </c:pt>
                <c:pt idx="15">
                  <c:v>6.2986448174330434</c:v>
                </c:pt>
                <c:pt idx="16">
                  <c:v>5.1947402608293958</c:v>
                </c:pt>
                <c:pt idx="17">
                  <c:v>1.8825368276692775</c:v>
                </c:pt>
                <c:pt idx="18">
                  <c:v>3.454403593292096</c:v>
                </c:pt>
                <c:pt idx="19">
                  <c:v>5.0126202727835043</c:v>
                </c:pt>
                <c:pt idx="20">
                  <c:v>8.9355562410017164</c:v>
                </c:pt>
                <c:pt idx="21">
                  <c:v>11.512078145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48-41CB-AB2A-DF7A8D70A59E}"/>
            </c:ext>
          </c:extLst>
        </c:ser>
        <c:ser>
          <c:idx val="1"/>
          <c:order val="2"/>
          <c:tx>
            <c:strRef>
              <c:f>'18. Trade in auto &amp; components'!$E$7</c:f>
              <c:strCache>
                <c:ptCount val="1"/>
                <c:pt idx="0">
                  <c:v>auto exports</c:v>
                </c:pt>
              </c:strCache>
            </c:strRef>
          </c:tx>
          <c:spPr>
            <a:ln w="47625">
              <a:solidFill>
                <a:srgbClr val="E7E6E6">
                  <a:lumMod val="10000"/>
                </a:srgbClr>
              </a:solidFill>
            </a:ln>
          </c:spPr>
          <c:marker>
            <c:symbol val="none"/>
          </c:marker>
          <c:cat>
            <c:multiLvlStrRef>
              <c:f>'18. Trade in auto &amp; components'!$A$8:$B$29</c:f>
              <c:multiLvlStrCache>
                <c:ptCount val="22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5 </c:v>
                  </c:pt>
                  <c:pt idx="5">
                    <c:v> 6 </c:v>
                  </c:pt>
                  <c:pt idx="6">
                    <c:v> 7 </c:v>
                  </c:pt>
                  <c:pt idx="7">
                    <c:v> 8 </c:v>
                  </c:pt>
                  <c:pt idx="8">
                    <c:v> 9 </c:v>
                  </c:pt>
                  <c:pt idx="9">
                    <c:v> 10 </c:v>
                  </c:pt>
                  <c:pt idx="10">
                    <c:v> 11 </c:v>
                  </c:pt>
                  <c:pt idx="11">
                    <c:v> 12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5 </c:v>
                  </c:pt>
                  <c:pt idx="17">
                    <c:v> 6 </c:v>
                  </c:pt>
                  <c:pt idx="18">
                    <c:v> 7 </c:v>
                  </c:pt>
                  <c:pt idx="19">
                    <c:v> 8 </c:v>
                  </c:pt>
                  <c:pt idx="20">
                    <c:v> 9 </c:v>
                  </c:pt>
                  <c:pt idx="21">
                    <c:v> 10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'18. Trade in auto &amp; components'!$E$8:$E$29</c:f>
              <c:numCache>
                <c:formatCode>_-* #\ ##0.0_-;\-* #\ ##0.0_-;_-* "-"??_-;_-@_-</c:formatCode>
                <c:ptCount val="22"/>
                <c:pt idx="0">
                  <c:v>6.7371385752380952</c:v>
                </c:pt>
                <c:pt idx="1">
                  <c:v>15.0915606524396</c:v>
                </c:pt>
                <c:pt idx="2">
                  <c:v>14.286061193989191</c:v>
                </c:pt>
                <c:pt idx="3">
                  <c:v>15.431298799641898</c:v>
                </c:pt>
                <c:pt idx="4">
                  <c:v>13.689054891657143</c:v>
                </c:pt>
                <c:pt idx="5">
                  <c:v>13.834348985323842</c:v>
                </c:pt>
                <c:pt idx="6">
                  <c:v>17.477131309148938</c:v>
                </c:pt>
                <c:pt idx="7">
                  <c:v>18.154230203515471</c:v>
                </c:pt>
                <c:pt idx="8">
                  <c:v>16.031778575943562</c:v>
                </c:pt>
                <c:pt idx="9">
                  <c:v>17.02128754745679</c:v>
                </c:pt>
                <c:pt idx="10">
                  <c:v>15.651706225607048</c:v>
                </c:pt>
                <c:pt idx="11">
                  <c:v>7.8422584409138851</c:v>
                </c:pt>
                <c:pt idx="12">
                  <c:v>7.0162094164697635</c:v>
                </c:pt>
                <c:pt idx="13">
                  <c:v>14.426009659680556</c:v>
                </c:pt>
                <c:pt idx="14">
                  <c:v>14.341907435058825</c:v>
                </c:pt>
                <c:pt idx="15">
                  <c:v>1.8114489320486957</c:v>
                </c:pt>
                <c:pt idx="16">
                  <c:v>5.6791755529098866</c:v>
                </c:pt>
                <c:pt idx="17">
                  <c:v>8.5605940782872061</c:v>
                </c:pt>
                <c:pt idx="18">
                  <c:v>11.60028122549828</c:v>
                </c:pt>
                <c:pt idx="19">
                  <c:v>12.337813282213057</c:v>
                </c:pt>
                <c:pt idx="20">
                  <c:v>13.562853460144083</c:v>
                </c:pt>
                <c:pt idx="21">
                  <c:v>18.105889766000001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F48-41CB-AB2A-DF7A8D70A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billions of constant (2020) rand</a:t>
                </a:r>
              </a:p>
            </c:rich>
          </c:tx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'19. Mining and metals exports'!$A$9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</c:spPr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exports'!$B$9:$J$9</c:f>
              <c:numCache>
                <c:formatCode>_-* #\ ##0.0_-;\-* #\ ##0.0_-;_-* "-"??_-;_-@_-</c:formatCode>
                <c:ptCount val="9"/>
                <c:pt idx="0">
                  <c:v>1.6475085764487292</c:v>
                </c:pt>
                <c:pt idx="1">
                  <c:v>2.2310303577353201</c:v>
                </c:pt>
                <c:pt idx="2">
                  <c:v>0.89703526746362838</c:v>
                </c:pt>
                <c:pt idx="3">
                  <c:v>2.6032596379456616</c:v>
                </c:pt>
                <c:pt idx="4">
                  <c:v>4.3381023649009638</c:v>
                </c:pt>
                <c:pt idx="5">
                  <c:v>4.2201033089991231</c:v>
                </c:pt>
                <c:pt idx="6">
                  <c:v>7.109967545479404</c:v>
                </c:pt>
                <c:pt idx="7">
                  <c:v>9.0710733980297995</c:v>
                </c:pt>
                <c:pt idx="8">
                  <c:v>6.4509907633163897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B-4BCC-BA9C-24E4ED5FA3FD}"/>
            </c:ext>
          </c:extLst>
        </c:ser>
        <c:ser>
          <c:idx val="1"/>
          <c:order val="1"/>
          <c:tx>
            <c:strRef>
              <c:f>'19. Mining and metals exports'!$A$10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</c:spPr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exports'!$B$10:$J$10</c:f>
              <c:numCache>
                <c:formatCode>_-* #\ ##0.0_-;\-* #\ ##0.0_-;_-* "-"??_-;_-@_-</c:formatCode>
                <c:ptCount val="9"/>
                <c:pt idx="0">
                  <c:v>1.9458275854027778</c:v>
                </c:pt>
                <c:pt idx="1">
                  <c:v>1.7704756531388888</c:v>
                </c:pt>
                <c:pt idx="2">
                  <c:v>1.9073020838055554</c:v>
                </c:pt>
                <c:pt idx="3">
                  <c:v>2.7077318704027773</c:v>
                </c:pt>
                <c:pt idx="4">
                  <c:v>3.5990079538194442</c:v>
                </c:pt>
                <c:pt idx="5">
                  <c:v>4.0008589003055555</c:v>
                </c:pt>
                <c:pt idx="6">
                  <c:v>5.4254401722499992</c:v>
                </c:pt>
                <c:pt idx="7">
                  <c:v>7.6818905321527771</c:v>
                </c:pt>
                <c:pt idx="8">
                  <c:v>8.1557362088194445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B-4BCC-BA9C-24E4ED5FA3FD}"/>
            </c:ext>
          </c:extLst>
        </c:ser>
        <c:ser>
          <c:idx val="2"/>
          <c:order val="2"/>
          <c:tx>
            <c:strRef>
              <c:f>'19. Mining and metals exports'!$A$11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70AD47">
                <a:lumMod val="20000"/>
                <a:lumOff val="80000"/>
              </a:srgbClr>
            </a:solidFill>
          </c:spPr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exports'!$B$11:$J$11</c:f>
              <c:numCache>
                <c:formatCode>_-* #\ ##0.0_-;\-* #\ ##0.0_-;_-* "-"??_-;_-@_-</c:formatCode>
                <c:ptCount val="9"/>
                <c:pt idx="0">
                  <c:v>2.1857425419930796</c:v>
                </c:pt>
                <c:pt idx="1">
                  <c:v>1.9701823343252596</c:v>
                </c:pt>
                <c:pt idx="2">
                  <c:v>2.505675705550173</c:v>
                </c:pt>
                <c:pt idx="3">
                  <c:v>2.9319699095224916</c:v>
                </c:pt>
                <c:pt idx="4">
                  <c:v>3.8458290654532874</c:v>
                </c:pt>
                <c:pt idx="5">
                  <c:v>3.8359671312110728</c:v>
                </c:pt>
                <c:pt idx="6">
                  <c:v>5.7740538904775081</c:v>
                </c:pt>
                <c:pt idx="7">
                  <c:v>7.1234756183391008</c:v>
                </c:pt>
                <c:pt idx="8">
                  <c:v>10.04486477651211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B-4BCC-BA9C-24E4ED5FA3FD}"/>
            </c:ext>
          </c:extLst>
        </c:ser>
        <c:ser>
          <c:idx val="3"/>
          <c:order val="3"/>
          <c:tx>
            <c:strRef>
              <c:f>'19. Mining and metals exports'!$A$12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exports'!$B$12:$J$12</c:f>
              <c:numCache>
                <c:formatCode>_-* #\ ##0.0_-;\-* #\ ##0.0_-;_-* "-"??_-;_-@_-</c:formatCode>
                <c:ptCount val="9"/>
                <c:pt idx="0">
                  <c:v>0.48982765689043478</c:v>
                </c:pt>
                <c:pt idx="1">
                  <c:v>0.72071383021913049</c:v>
                </c:pt>
                <c:pt idx="2">
                  <c:v>0</c:v>
                </c:pt>
                <c:pt idx="3">
                  <c:v>0.9818080535652175</c:v>
                </c:pt>
                <c:pt idx="4">
                  <c:v>1.2471553732034784</c:v>
                </c:pt>
                <c:pt idx="5">
                  <c:v>1.6345141250086956</c:v>
                </c:pt>
                <c:pt idx="6">
                  <c:v>3.39354927136</c:v>
                </c:pt>
                <c:pt idx="7">
                  <c:v>6.7317667517634776</c:v>
                </c:pt>
                <c:pt idx="8">
                  <c:v>0.60775097631999997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B-4BCC-BA9C-24E4ED5FA3FD}"/>
            </c:ext>
          </c:extLst>
        </c:ser>
        <c:ser>
          <c:idx val="4"/>
          <c:order val="4"/>
          <c:tx>
            <c:strRef>
              <c:f>'19. Mining and metals exports'!$A$13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exports'!$B$13:$J$13</c:f>
              <c:numCache>
                <c:formatCode>_-* #\ ##0.0_-;\-* #\ ##0.0_-;_-* "-"??_-;_-@_-</c:formatCode>
                <c:ptCount val="9"/>
                <c:pt idx="0">
                  <c:v>1.9663409052248468</c:v>
                </c:pt>
                <c:pt idx="1">
                  <c:v>1.7574654030866141</c:v>
                </c:pt>
                <c:pt idx="2">
                  <c:v>0.83682684857392819</c:v>
                </c:pt>
                <c:pt idx="3">
                  <c:v>3.6377247921049864</c:v>
                </c:pt>
                <c:pt idx="4">
                  <c:v>4.2616091186001741</c:v>
                </c:pt>
                <c:pt idx="5">
                  <c:v>3.6071246452073491</c:v>
                </c:pt>
                <c:pt idx="6">
                  <c:v>5.3959869081224845</c:v>
                </c:pt>
                <c:pt idx="7">
                  <c:v>6.8290148277585301</c:v>
                </c:pt>
                <c:pt idx="8">
                  <c:v>8.9092621361189845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B-4BCC-BA9C-24E4ED5FA3FD}"/>
            </c:ext>
          </c:extLst>
        </c:ser>
        <c:ser>
          <c:idx val="5"/>
          <c:order val="5"/>
          <c:tx>
            <c:strRef>
              <c:f>'19. Mining and metals exports'!$A$14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exports'!$B$14:$J$14</c:f>
              <c:numCache>
                <c:formatCode>_-* #\ ##0.0_-;\-* #\ ##0.0_-;_-* "-"??_-;_-@_-</c:formatCode>
                <c:ptCount val="9"/>
                <c:pt idx="0">
                  <c:v>2.0097773113037425</c:v>
                </c:pt>
                <c:pt idx="1">
                  <c:v>2.9476226947815491</c:v>
                </c:pt>
                <c:pt idx="2">
                  <c:v>1.520445168</c:v>
                </c:pt>
                <c:pt idx="3">
                  <c:v>4.1874598110078329</c:v>
                </c:pt>
                <c:pt idx="4">
                  <c:v>3.9182876513002611</c:v>
                </c:pt>
                <c:pt idx="5">
                  <c:v>5.7969130960208881</c:v>
                </c:pt>
                <c:pt idx="6">
                  <c:v>5.085175497761532</c:v>
                </c:pt>
                <c:pt idx="7">
                  <c:v>7.3228338642854656</c:v>
                </c:pt>
                <c:pt idx="8">
                  <c:v>10.710934172713664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4B-4BCC-BA9C-24E4ED5FA3FD}"/>
            </c:ext>
          </c:extLst>
        </c:ser>
        <c:ser>
          <c:idx val="6"/>
          <c:order val="6"/>
          <c:tx>
            <c:strRef>
              <c:f>'19. Mining and metals exports'!$A$15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exports'!$B$15:$J$15</c:f>
              <c:numCache>
                <c:formatCode>_-* #\ ##0.0_-;\-* #\ ##0.0_-;_-* "-"??_-;_-@_-</c:formatCode>
                <c:ptCount val="9"/>
                <c:pt idx="0">
                  <c:v>1.6787259294020616</c:v>
                </c:pt>
                <c:pt idx="1">
                  <c:v>1.6179146666529207</c:v>
                </c:pt>
                <c:pt idx="2">
                  <c:v>1.6096439974432988</c:v>
                </c:pt>
                <c:pt idx="3">
                  <c:v>4.8462809425429549</c:v>
                </c:pt>
                <c:pt idx="4">
                  <c:v>2.9800280364673539</c:v>
                </c:pt>
                <c:pt idx="5">
                  <c:v>3.5895482825704463</c:v>
                </c:pt>
                <c:pt idx="6">
                  <c:v>4.6922889858281787</c:v>
                </c:pt>
                <c:pt idx="7">
                  <c:v>8.1051634169621991</c:v>
                </c:pt>
                <c:pt idx="8">
                  <c:v>9.5656435291821289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4B-4BCC-BA9C-24E4ED5FA3FD}"/>
            </c:ext>
          </c:extLst>
        </c:ser>
        <c:ser>
          <c:idx val="7"/>
          <c:order val="7"/>
          <c:tx>
            <c:strRef>
              <c:f>'19. Mining and metals exports'!$A$16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exports'!$B$16:$J$16</c:f>
              <c:numCache>
                <c:formatCode>_-* #\ ##0.0_-;\-* #\ ##0.0_-;_-* "-"??_-;_-@_-</c:formatCode>
                <c:ptCount val="9"/>
                <c:pt idx="0">
                  <c:v>1.738701199161512</c:v>
                </c:pt>
                <c:pt idx="1">
                  <c:v>2.0387762524536077</c:v>
                </c:pt>
                <c:pt idx="2">
                  <c:v>2.2686491594364258</c:v>
                </c:pt>
                <c:pt idx="3">
                  <c:v>3.9300294208659787</c:v>
                </c:pt>
                <c:pt idx="4">
                  <c:v>2.8697935470927836</c:v>
                </c:pt>
                <c:pt idx="5">
                  <c:v>5.4619272623505157</c:v>
                </c:pt>
                <c:pt idx="6">
                  <c:v>4.8172831610721643</c:v>
                </c:pt>
                <c:pt idx="7">
                  <c:v>8.2215656367010297</c:v>
                </c:pt>
                <c:pt idx="8">
                  <c:v>11.897829467326458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4B-4BCC-BA9C-24E4ED5FA3FD}"/>
            </c:ext>
          </c:extLst>
        </c:ser>
        <c:ser>
          <c:idx val="8"/>
          <c:order val="8"/>
          <c:tx>
            <c:strRef>
              <c:f>'19. Mining and metals exports'!$A$17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exports'!$B$17:$J$17</c:f>
              <c:numCache>
                <c:formatCode>_-* #\ ##0.0_-;\-* #\ ##0.0_-;_-* "-"??_-;_-@_-</c:formatCode>
                <c:ptCount val="9"/>
                <c:pt idx="0">
                  <c:v>2.0673492946689538</c:v>
                </c:pt>
                <c:pt idx="1">
                  <c:v>2.7217471930154375</c:v>
                </c:pt>
                <c:pt idx="2">
                  <c:v>1.9997105689331047</c:v>
                </c:pt>
                <c:pt idx="3">
                  <c:v>3.5832420734819901</c:v>
                </c:pt>
                <c:pt idx="4">
                  <c:v>3.3454266072178389</c:v>
                </c:pt>
                <c:pt idx="5">
                  <c:v>5.4737660450634653</c:v>
                </c:pt>
                <c:pt idx="6">
                  <c:v>5.2835364865180106</c:v>
                </c:pt>
                <c:pt idx="7">
                  <c:v>9.9102141678078901</c:v>
                </c:pt>
                <c:pt idx="8">
                  <c:v>11.660322210154375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4B-4BCC-BA9C-24E4ED5FA3FD}"/>
            </c:ext>
          </c:extLst>
        </c:ser>
        <c:ser>
          <c:idx val="9"/>
          <c:order val="9"/>
          <c:tx>
            <c:strRef>
              <c:f>'19. Mining and metals exports'!$A$18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'19. Mining and metals exports'!$B$8:$J$8</c:f>
              <c:strCache>
                <c:ptCount val="9"/>
                <c:pt idx="0">
                  <c:v>Iron and steel</c:v>
                </c:pt>
                <c:pt idx="1">
                  <c:v>Chromium ore</c:v>
                </c:pt>
                <c:pt idx="2">
                  <c:v>Diamonds</c:v>
                </c:pt>
                <c:pt idx="3">
                  <c:v>Manganese ore</c:v>
                </c:pt>
                <c:pt idx="4">
                  <c:v>Ferroalloys</c:v>
                </c:pt>
                <c:pt idx="5">
                  <c:v>Platinum</c:v>
                </c:pt>
                <c:pt idx="6">
                  <c:v>Coal</c:v>
                </c:pt>
                <c:pt idx="7">
                  <c:v>Iron ore</c:v>
                </c:pt>
                <c:pt idx="8">
                  <c:v>Gold</c:v>
                </c:pt>
              </c:strCache>
            </c:strRef>
          </c:cat>
          <c:val>
            <c:numRef>
              <c:f>'19. Mining and metals exports'!$B$18:$J$18</c:f>
              <c:numCache>
                <c:formatCode>_-* #\ ##0.0_-;\-* #\ ##0.0_-;_-* "-"??_-;_-@_-</c:formatCode>
                <c:ptCount val="9"/>
                <c:pt idx="0">
                  <c:v>1.7605288990000001</c:v>
                </c:pt>
                <c:pt idx="1">
                  <c:v>2.5067137829999999</c:v>
                </c:pt>
                <c:pt idx="2">
                  <c:v>3.9196532849999999</c:v>
                </c:pt>
                <c:pt idx="3">
                  <c:v>4.0433977280000004</c:v>
                </c:pt>
                <c:pt idx="4">
                  <c:v>4.7515241330000002</c:v>
                </c:pt>
                <c:pt idx="5">
                  <c:v>5.0678752019999997</c:v>
                </c:pt>
                <c:pt idx="6">
                  <c:v>5.7340704770000004</c:v>
                </c:pt>
                <c:pt idx="7">
                  <c:v>7.4589267210000001</c:v>
                </c:pt>
                <c:pt idx="8">
                  <c:v>11.803921745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4B-4BCC-BA9C-24E4ED5FA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'20. Investment by organisation'!$A$6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'20. Investment by organisation'!$B$5:$I$5</c:f>
              <c:strCache>
                <c:ptCount val="8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  <c:pt idx="6">
                  <c:v>Q2 2020</c:v>
                </c:pt>
                <c:pt idx="7">
                  <c:v>Q3 2020</c:v>
                </c:pt>
              </c:strCache>
            </c:strRef>
          </c:cat>
          <c:val>
            <c:numRef>
              <c:f>'20. Investment by organisation'!$B$6:$I$6</c:f>
              <c:numCache>
                <c:formatCode>_-* #\ ##0_-;\-* #\ ##0_-;_-* "-"??_-;_-@_-</c:formatCode>
                <c:ptCount val="8"/>
                <c:pt idx="0">
                  <c:v>37.613903993385549</c:v>
                </c:pt>
                <c:pt idx="1">
                  <c:v>37.407061718009636</c:v>
                </c:pt>
                <c:pt idx="2">
                  <c:v>35.778648233477156</c:v>
                </c:pt>
                <c:pt idx="3">
                  <c:v>34.288306072331764</c:v>
                </c:pt>
                <c:pt idx="4">
                  <c:v>32.669639685496541</c:v>
                </c:pt>
                <c:pt idx="5">
                  <c:v>32.4904112028238</c:v>
                </c:pt>
                <c:pt idx="6">
                  <c:v>33.661569852940154</c:v>
                </c:pt>
                <c:pt idx="7">
                  <c:v>34.45467032008964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9-4D54-A877-483D27F70EEC}"/>
            </c:ext>
          </c:extLst>
        </c:ser>
        <c:ser>
          <c:idx val="2"/>
          <c:order val="1"/>
          <c:tx>
            <c:strRef>
              <c:f>'20. Investment by organisation'!$A$7</c:f>
              <c:strCache>
                <c:ptCount val="1"/>
                <c:pt idx="0">
                  <c:v>SOC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'20. Investment by organisation'!$B$5:$I$5</c:f>
              <c:strCache>
                <c:ptCount val="8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  <c:pt idx="6">
                  <c:v>Q2 2020</c:v>
                </c:pt>
                <c:pt idx="7">
                  <c:v>Q3 2020</c:v>
                </c:pt>
              </c:strCache>
            </c:strRef>
          </c:cat>
          <c:val>
            <c:numRef>
              <c:f>'20. Investment by organisation'!$B$7:$I$7</c:f>
              <c:numCache>
                <c:formatCode>_-* #\ ##0_-;\-* #\ ##0_-;_-* "-"??_-;_-@_-</c:formatCode>
                <c:ptCount val="8"/>
                <c:pt idx="0">
                  <c:v>34.395042895560017</c:v>
                </c:pt>
                <c:pt idx="1">
                  <c:v>35.719475805628534</c:v>
                </c:pt>
                <c:pt idx="2">
                  <c:v>34.593484026218647</c:v>
                </c:pt>
                <c:pt idx="3">
                  <c:v>34.656110425441099</c:v>
                </c:pt>
                <c:pt idx="4">
                  <c:v>34.634023114968961</c:v>
                </c:pt>
                <c:pt idx="5">
                  <c:v>33.436568806511971</c:v>
                </c:pt>
                <c:pt idx="6">
                  <c:v>21.502249178567077</c:v>
                </c:pt>
                <c:pt idx="7">
                  <c:v>22.353578133489989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9-4D54-A877-483D27F70EEC}"/>
            </c:ext>
          </c:extLst>
        </c:ser>
        <c:ser>
          <c:idx val="1"/>
          <c:order val="2"/>
          <c:tx>
            <c:strRef>
              <c:f>'20. Investment by organisation'!$A$8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'20. Investment by organisation'!$B$5:$I$5</c:f>
              <c:strCache>
                <c:ptCount val="8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  <c:pt idx="6">
                  <c:v>Q2 2020</c:v>
                </c:pt>
                <c:pt idx="7">
                  <c:v>Q3 2020</c:v>
                </c:pt>
              </c:strCache>
            </c:strRef>
          </c:cat>
          <c:val>
            <c:numRef>
              <c:f>'20. Investment by organisation'!$B$8:$I$8</c:f>
              <c:numCache>
                <c:formatCode>_-* #\ ##0_-;\-* #\ ##0_-;_-* "-"??_-;_-@_-</c:formatCode>
                <c:ptCount val="8"/>
                <c:pt idx="0">
                  <c:v>168.1876495485165</c:v>
                </c:pt>
                <c:pt idx="1">
                  <c:v>164.55574589269378</c:v>
                </c:pt>
                <c:pt idx="2">
                  <c:v>170.77011741214355</c:v>
                </c:pt>
                <c:pt idx="3">
                  <c:v>174.68058668721412</c:v>
                </c:pt>
                <c:pt idx="4">
                  <c:v>170.00500666797032</c:v>
                </c:pt>
                <c:pt idx="5">
                  <c:v>159.42690241866762</c:v>
                </c:pt>
                <c:pt idx="6">
                  <c:v>124.09045095399274</c:v>
                </c:pt>
                <c:pt idx="7">
                  <c:v>133.31210506686037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29-4D54-A877-483D27F70E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(2020) rand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'21. Return on Assets by Sector'!$B$5</c:f>
              <c:strCache>
                <c:ptCount val="1"/>
                <c:pt idx="0">
                  <c:v>mining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</c:spPr>
          </c:marker>
          <c:cat>
            <c:numRef>
              <c:f>'21. 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'21. Return on Assets by Sector'!$B$6:$B$15</c:f>
              <c:numCache>
                <c:formatCode>0%</c:formatCode>
                <c:ptCount val="10"/>
                <c:pt idx="0">
                  <c:v>5.0624372634428899E-2</c:v>
                </c:pt>
                <c:pt idx="1">
                  <c:v>5.5504578157795512E-2</c:v>
                </c:pt>
                <c:pt idx="2">
                  <c:v>1.408548542032184E-2</c:v>
                </c:pt>
                <c:pt idx="3">
                  <c:v>2.0343846938204783E-2</c:v>
                </c:pt>
                <c:pt idx="4">
                  <c:v>-2.3141481917620287E-2</c:v>
                </c:pt>
                <c:pt idx="5">
                  <c:v>2.2104576730164083E-2</c:v>
                </c:pt>
                <c:pt idx="6">
                  <c:v>-2.0897905513290127E-2</c:v>
                </c:pt>
                <c:pt idx="7">
                  <c:v>-1.39073998956945E-2</c:v>
                </c:pt>
                <c:pt idx="8">
                  <c:v>4.482056201683185E-2</c:v>
                </c:pt>
                <c:pt idx="9">
                  <c:v>3.8372259693101554E-2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D76-4DE3-A688-94B27CA04170}"/>
            </c:ext>
          </c:extLst>
        </c:ser>
        <c:ser>
          <c:idx val="2"/>
          <c:order val="1"/>
          <c:tx>
            <c:strRef>
              <c:f>'21. Return on Assets by Sector'!$C$5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7150"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none"/>
          </c:marker>
          <c:cat>
            <c:numRef>
              <c:f>'21. 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'21. Return on Assets by Sector'!$C$6:$C$15</c:f>
              <c:numCache>
                <c:formatCode>0%</c:formatCode>
                <c:ptCount val="10"/>
                <c:pt idx="0">
                  <c:v>8.7485199016303847E-2</c:v>
                </c:pt>
                <c:pt idx="1">
                  <c:v>0.1009750175568488</c:v>
                </c:pt>
                <c:pt idx="2">
                  <c:v>8.9338591738768305E-2</c:v>
                </c:pt>
                <c:pt idx="3">
                  <c:v>7.9227718649844125E-2</c:v>
                </c:pt>
                <c:pt idx="4">
                  <c:v>0.10210479279679754</c:v>
                </c:pt>
                <c:pt idx="5">
                  <c:v>8.671178179321587E-2</c:v>
                </c:pt>
                <c:pt idx="6">
                  <c:v>9.8603724253637601E-2</c:v>
                </c:pt>
                <c:pt idx="7">
                  <c:v>5.9351503661604861E-2</c:v>
                </c:pt>
                <c:pt idx="8">
                  <c:v>6.5055871776765237E-2</c:v>
                </c:pt>
                <c:pt idx="9">
                  <c:v>7.1628580939513209E-3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D76-4DE3-A688-94B27CA04170}"/>
            </c:ext>
          </c:extLst>
        </c:ser>
        <c:ser>
          <c:idx val="1"/>
          <c:order val="2"/>
          <c:tx>
            <c:strRef>
              <c:f>'21. Return on Assets by Sector'!$D$5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'21. 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'21. Return on Assets by Sector'!$D$6:$D$15</c:f>
              <c:numCache>
                <c:formatCode>0%</c:formatCode>
                <c:ptCount val="10"/>
                <c:pt idx="0">
                  <c:v>2.1313525793194985E-2</c:v>
                </c:pt>
                <c:pt idx="1">
                  <c:v>8.304055342212055E-2</c:v>
                </c:pt>
                <c:pt idx="2">
                  <c:v>0.2112632474665429</c:v>
                </c:pt>
                <c:pt idx="3">
                  <c:v>7.8575331238901786E-2</c:v>
                </c:pt>
                <c:pt idx="4">
                  <c:v>0.13246065139473273</c:v>
                </c:pt>
                <c:pt idx="5">
                  <c:v>2.2898637648873274E-2</c:v>
                </c:pt>
                <c:pt idx="6">
                  <c:v>2.3756678997122894E-2</c:v>
                </c:pt>
                <c:pt idx="7">
                  <c:v>5.533596837944664E-2</c:v>
                </c:pt>
                <c:pt idx="8">
                  <c:v>7.9575335261635557E-2</c:v>
                </c:pt>
                <c:pt idx="9">
                  <c:v>4.2670590399117157E-2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D76-4DE3-A688-94B27CA04170}"/>
            </c:ext>
          </c:extLst>
        </c:ser>
        <c:ser>
          <c:idx val="3"/>
          <c:order val="3"/>
          <c:tx>
            <c:strRef>
              <c:f>'21. Return on Assets by Sector'!$E$5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'21. 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'21. Return on Assets by Sector'!$E$6:$E$15</c:f>
              <c:numCache>
                <c:formatCode>0%</c:formatCode>
                <c:ptCount val="10"/>
                <c:pt idx="0">
                  <c:v>5.8355325378033868E-2</c:v>
                </c:pt>
                <c:pt idx="1">
                  <c:v>6.8460955605085097E-2</c:v>
                </c:pt>
                <c:pt idx="2">
                  <c:v>7.2685100908705294E-2</c:v>
                </c:pt>
                <c:pt idx="3">
                  <c:v>6.8901598852213516E-2</c:v>
                </c:pt>
                <c:pt idx="4">
                  <c:v>5.4120223511683656E-2</c:v>
                </c:pt>
                <c:pt idx="5">
                  <c:v>5.4577408457357472E-2</c:v>
                </c:pt>
                <c:pt idx="6">
                  <c:v>0.1091071395608281</c:v>
                </c:pt>
                <c:pt idx="7">
                  <c:v>3.9445764814969503E-2</c:v>
                </c:pt>
                <c:pt idx="8">
                  <c:v>4.5589603178097279E-2</c:v>
                </c:pt>
                <c:pt idx="9">
                  <c:v>8.4050946217707426E-3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D76-4DE3-A688-94B27CA04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'22. Mining and mfg profits'!$B$5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'22. Mining and mfg profits'!$A$6:$A$47</c:f>
              <c:numCache>
                <c:formatCode>General</c:formatCode>
                <c:ptCount val="42"/>
                <c:pt idx="0">
                  <c:v>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2017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2018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2020</c:v>
                </c:pt>
                <c:pt idx="41">
                  <c:v>2</c:v>
                </c:pt>
              </c:numCache>
            </c:numRef>
          </c:cat>
          <c:val>
            <c:numRef>
              <c:f>'22. Mining and mfg profits'!$B$6:$B$47</c:f>
              <c:numCache>
                <c:formatCode>0</c:formatCode>
                <c:ptCount val="42"/>
                <c:pt idx="0">
                  <c:v>15.714123622424538</c:v>
                </c:pt>
                <c:pt idx="1">
                  <c:v>30.664348362600862</c:v>
                </c:pt>
                <c:pt idx="2">
                  <c:v>27.714258003766485</c:v>
                </c:pt>
                <c:pt idx="3">
                  <c:v>45.428590717299578</c:v>
                </c:pt>
                <c:pt idx="4">
                  <c:v>31.698196766743653</c:v>
                </c:pt>
                <c:pt idx="5">
                  <c:v>34.324779138321993</c:v>
                </c:pt>
                <c:pt idx="6">
                  <c:v>37.743628405538189</c:v>
                </c:pt>
                <c:pt idx="7">
                  <c:v>38.870600176522508</c:v>
                </c:pt>
                <c:pt idx="8">
                  <c:v>31.728083514571562</c:v>
                </c:pt>
                <c:pt idx="9">
                  <c:v>37.555257926306773</c:v>
                </c:pt>
                <c:pt idx="10">
                  <c:v>17.04338089171975</c:v>
                </c:pt>
                <c:pt idx="11">
                  <c:v>7.1038855949895625</c:v>
                </c:pt>
                <c:pt idx="12">
                  <c:v>21.878557336621455</c:v>
                </c:pt>
                <c:pt idx="13">
                  <c:v>9.9098880324543615</c:v>
                </c:pt>
                <c:pt idx="14">
                  <c:v>0.13476468238114264</c:v>
                </c:pt>
                <c:pt idx="15">
                  <c:v>-2.0401077654516646</c:v>
                </c:pt>
                <c:pt idx="16">
                  <c:v>26.123657608695655</c:v>
                </c:pt>
                <c:pt idx="17">
                  <c:v>12.386222983257234</c:v>
                </c:pt>
                <c:pt idx="18">
                  <c:v>15.551064613072878</c:v>
                </c:pt>
                <c:pt idx="19">
                  <c:v>4.3424932533733136</c:v>
                </c:pt>
                <c:pt idx="20">
                  <c:v>-0.13080625931445608</c:v>
                </c:pt>
                <c:pt idx="21">
                  <c:v>-14.927450109249818</c:v>
                </c:pt>
                <c:pt idx="22">
                  <c:v>-7.8054121451670859</c:v>
                </c:pt>
                <c:pt idx="23">
                  <c:v>-16.912087267525035</c:v>
                </c:pt>
                <c:pt idx="24">
                  <c:v>-1.4851146853146855</c:v>
                </c:pt>
                <c:pt idx="25">
                  <c:v>12.804240000000002</c:v>
                </c:pt>
                <c:pt idx="26">
                  <c:v>16.662488348530903</c:v>
                </c:pt>
                <c:pt idx="27">
                  <c:v>27.310295081967219</c:v>
                </c:pt>
                <c:pt idx="28">
                  <c:v>15.72242298850575</c:v>
                </c:pt>
                <c:pt idx="29">
                  <c:v>-10.940642857142858</c:v>
                </c:pt>
                <c:pt idx="30">
                  <c:v>12.959357396068322</c:v>
                </c:pt>
                <c:pt idx="31">
                  <c:v>11.450973162939299</c:v>
                </c:pt>
                <c:pt idx="32">
                  <c:v>18.707324290220821</c:v>
                </c:pt>
                <c:pt idx="33">
                  <c:v>-6.9310627719080191</c:v>
                </c:pt>
                <c:pt idx="34">
                  <c:v>25.418821362799264</c:v>
                </c:pt>
                <c:pt idx="35">
                  <c:v>9.4117845777233793</c:v>
                </c:pt>
                <c:pt idx="36">
                  <c:v>21.975445352709659</c:v>
                </c:pt>
                <c:pt idx="37">
                  <c:v>22.105197857780421</c:v>
                </c:pt>
                <c:pt idx="38">
                  <c:v>18.211253757736522</c:v>
                </c:pt>
                <c:pt idx="39">
                  <c:v>20.508541238626364</c:v>
                </c:pt>
                <c:pt idx="40">
                  <c:v>34.669492606552637</c:v>
                </c:pt>
                <c:pt idx="41">
                  <c:v>19.274999999999999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E-4B4D-B97A-BAB2531480F5}"/>
            </c:ext>
          </c:extLst>
        </c:ser>
        <c:ser>
          <c:idx val="1"/>
          <c:order val="1"/>
          <c:tx>
            <c:strRef>
              <c:f>'22. Mining and mfg profits'!$C$5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numRef>
              <c:f>'22. Mining and mfg profits'!$A$6:$A$47</c:f>
              <c:numCache>
                <c:formatCode>General</c:formatCode>
                <c:ptCount val="42"/>
                <c:pt idx="0">
                  <c:v>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2017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2018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2020</c:v>
                </c:pt>
                <c:pt idx="41">
                  <c:v>2</c:v>
                </c:pt>
              </c:numCache>
            </c:numRef>
          </c:cat>
          <c:val>
            <c:numRef>
              <c:f>'22. Mining and mfg profits'!$C$6:$C$47</c:f>
              <c:numCache>
                <c:formatCode>0</c:formatCode>
                <c:ptCount val="42"/>
                <c:pt idx="0">
                  <c:v>44.686626736942991</c:v>
                </c:pt>
                <c:pt idx="1">
                  <c:v>46.524992880873285</c:v>
                </c:pt>
                <c:pt idx="2">
                  <c:v>45.601638418079105</c:v>
                </c:pt>
                <c:pt idx="3">
                  <c:v>59.658105954055323</c:v>
                </c:pt>
                <c:pt idx="4">
                  <c:v>48.130765819861438</c:v>
                </c:pt>
                <c:pt idx="5">
                  <c:v>47.978826303854873</c:v>
                </c:pt>
                <c:pt idx="6">
                  <c:v>53.451692719964271</c:v>
                </c:pt>
                <c:pt idx="7">
                  <c:v>63.499279788172991</c:v>
                </c:pt>
                <c:pt idx="8">
                  <c:v>58.798462809917368</c:v>
                </c:pt>
                <c:pt idx="9">
                  <c:v>54.706269065981161</c:v>
                </c:pt>
                <c:pt idx="10">
                  <c:v>56.187178768577503</c:v>
                </c:pt>
                <c:pt idx="11">
                  <c:v>54.829119832985391</c:v>
                </c:pt>
                <c:pt idx="12">
                  <c:v>54.358983970406904</c:v>
                </c:pt>
                <c:pt idx="13">
                  <c:v>47.47865476673428</c:v>
                </c:pt>
                <c:pt idx="14">
                  <c:v>68.263812225329602</c:v>
                </c:pt>
                <c:pt idx="15">
                  <c:v>57.713503169572128</c:v>
                </c:pt>
                <c:pt idx="16">
                  <c:v>54.757997670807462</c:v>
                </c:pt>
                <c:pt idx="17">
                  <c:v>40.374083713850851</c:v>
                </c:pt>
                <c:pt idx="18">
                  <c:v>52.549332081142005</c:v>
                </c:pt>
                <c:pt idx="19">
                  <c:v>43.332044977511252</c:v>
                </c:pt>
                <c:pt idx="20">
                  <c:v>44.224057377049192</c:v>
                </c:pt>
                <c:pt idx="21">
                  <c:v>55.278820830298606</c:v>
                </c:pt>
                <c:pt idx="22">
                  <c:v>53.508691340280272</c:v>
                </c:pt>
                <c:pt idx="23">
                  <c:v>39.322018597997143</c:v>
                </c:pt>
                <c:pt idx="24">
                  <c:v>44.334404195804197</c:v>
                </c:pt>
                <c:pt idx="25">
                  <c:v>50.828631794871804</c:v>
                </c:pt>
                <c:pt idx="26">
                  <c:v>100.93510976021615</c:v>
                </c:pt>
                <c:pt idx="27">
                  <c:v>46.671401137504198</c:v>
                </c:pt>
                <c:pt idx="28">
                  <c:v>33.655864696223325</c:v>
                </c:pt>
                <c:pt idx="29">
                  <c:v>51.75516363636364</c:v>
                </c:pt>
                <c:pt idx="30">
                  <c:v>62.777953593296822</c:v>
                </c:pt>
                <c:pt idx="31">
                  <c:v>58.311658785942505</c:v>
                </c:pt>
                <c:pt idx="32">
                  <c:v>33.54267003154574</c:v>
                </c:pt>
                <c:pt idx="33">
                  <c:v>30.505233064014924</c:v>
                </c:pt>
                <c:pt idx="34">
                  <c:v>54.797316144874159</c:v>
                </c:pt>
                <c:pt idx="35">
                  <c:v>42.984976744186056</c:v>
                </c:pt>
                <c:pt idx="36">
                  <c:v>32.886053890402671</c:v>
                </c:pt>
                <c:pt idx="37">
                  <c:v>32.738427848854506</c:v>
                </c:pt>
                <c:pt idx="38">
                  <c:v>31.431455349248463</c:v>
                </c:pt>
                <c:pt idx="39">
                  <c:v>23.74646609920752</c:v>
                </c:pt>
                <c:pt idx="40">
                  <c:v>13.209136561322126</c:v>
                </c:pt>
                <c:pt idx="41">
                  <c:v>3.6579999999999999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E-4B4D-B97A-BAB25314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billions of constant rand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'23. Exports by product'!$A$5</c:f>
              <c:strCache>
                <c:ptCount val="1"/>
                <c:pt idx="0">
                  <c:v>PGMs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product'!$B$5:$T$5</c:f>
              <c:numCache>
                <c:formatCode>_-* #\ ##0_-;\-* #\ ##0_-;_-* "-"??_-;_-@_-</c:formatCode>
                <c:ptCount val="19"/>
                <c:pt idx="0">
                  <c:v>3347331</c:v>
                </c:pt>
                <c:pt idx="1">
                  <c:v>0</c:v>
                </c:pt>
                <c:pt idx="2">
                  <c:v>3196056</c:v>
                </c:pt>
                <c:pt idx="3">
                  <c:v>4637805</c:v>
                </c:pt>
                <c:pt idx="4">
                  <c:v>5316238</c:v>
                </c:pt>
                <c:pt idx="5">
                  <c:v>8012073</c:v>
                </c:pt>
                <c:pt idx="6">
                  <c:v>9823072</c:v>
                </c:pt>
                <c:pt idx="7">
                  <c:v>9800956</c:v>
                </c:pt>
                <c:pt idx="8">
                  <c:v>6766563</c:v>
                </c:pt>
                <c:pt idx="9">
                  <c:v>9331664</c:v>
                </c:pt>
                <c:pt idx="10">
                  <c:v>10991038</c:v>
                </c:pt>
                <c:pt idx="11">
                  <c:v>7926353</c:v>
                </c:pt>
                <c:pt idx="12">
                  <c:v>8411723</c:v>
                </c:pt>
                <c:pt idx="13">
                  <c:v>6502021</c:v>
                </c:pt>
                <c:pt idx="14">
                  <c:v>6808863</c:v>
                </c:pt>
                <c:pt idx="15">
                  <c:v>6026550</c:v>
                </c:pt>
                <c:pt idx="16">
                  <c:v>6576673</c:v>
                </c:pt>
                <c:pt idx="17">
                  <c:v>7781919</c:v>
                </c:pt>
                <c:pt idx="18">
                  <c:v>8245494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A-4B5F-8327-239E08851901}"/>
            </c:ext>
          </c:extLst>
        </c:ser>
        <c:ser>
          <c:idx val="1"/>
          <c:order val="1"/>
          <c:tx>
            <c:strRef>
              <c:f>'23. Exports by product'!$A$6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product'!$B$6:$T$6</c:f>
              <c:numCache>
                <c:formatCode>_-* #\ ##0_-;\-* #\ ##0_-;_-* "-"??_-;_-@_-</c:formatCode>
                <c:ptCount val="19"/>
                <c:pt idx="0">
                  <c:v>1485237</c:v>
                </c:pt>
                <c:pt idx="1">
                  <c:v>1614703</c:v>
                </c:pt>
                <c:pt idx="2">
                  <c:v>2099598</c:v>
                </c:pt>
                <c:pt idx="3">
                  <c:v>2455694</c:v>
                </c:pt>
                <c:pt idx="4">
                  <c:v>2860197</c:v>
                </c:pt>
                <c:pt idx="5">
                  <c:v>2718347</c:v>
                </c:pt>
                <c:pt idx="6">
                  <c:v>2635454</c:v>
                </c:pt>
                <c:pt idx="7">
                  <c:v>4535552</c:v>
                </c:pt>
                <c:pt idx="8">
                  <c:v>3062471</c:v>
                </c:pt>
                <c:pt idx="9">
                  <c:v>4595788</c:v>
                </c:pt>
                <c:pt idx="10">
                  <c:v>4721037</c:v>
                </c:pt>
                <c:pt idx="11">
                  <c:v>4028235</c:v>
                </c:pt>
                <c:pt idx="12">
                  <c:v>3654811</c:v>
                </c:pt>
                <c:pt idx="13">
                  <c:v>4363488</c:v>
                </c:pt>
                <c:pt idx="14">
                  <c:v>5558396</c:v>
                </c:pt>
                <c:pt idx="15">
                  <c:v>5273563</c:v>
                </c:pt>
                <c:pt idx="16">
                  <c:v>5660155</c:v>
                </c:pt>
                <c:pt idx="17">
                  <c:v>6105164</c:v>
                </c:pt>
                <c:pt idx="18">
                  <c:v>6681545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A-4B5F-8327-239E08851901}"/>
            </c:ext>
          </c:extLst>
        </c:ser>
        <c:ser>
          <c:idx val="2"/>
          <c:order val="2"/>
          <c:tx>
            <c:strRef>
              <c:f>'23. Exports by product'!$A$7</c:f>
              <c:strCache>
                <c:ptCount val="1"/>
                <c:pt idx="0">
                  <c:v>Iron 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product'!$B$7:$T$7</c:f>
              <c:numCache>
                <c:formatCode>_-* #\ ##0_-;\-* #\ ##0_-;_-* "-"??_-;_-@_-</c:formatCode>
                <c:ptCount val="19"/>
                <c:pt idx="0">
                  <c:v>407232</c:v>
                </c:pt>
                <c:pt idx="1">
                  <c:v>418186</c:v>
                </c:pt>
                <c:pt idx="2">
                  <c:v>474183</c:v>
                </c:pt>
                <c:pt idx="3">
                  <c:v>571697</c:v>
                </c:pt>
                <c:pt idx="4">
                  <c:v>942987</c:v>
                </c:pt>
                <c:pt idx="5">
                  <c:v>1163730</c:v>
                </c:pt>
                <c:pt idx="6">
                  <c:v>1599560</c:v>
                </c:pt>
                <c:pt idx="7">
                  <c:v>2395848</c:v>
                </c:pt>
                <c:pt idx="8">
                  <c:v>3135276</c:v>
                </c:pt>
                <c:pt idx="9">
                  <c:v>5462197</c:v>
                </c:pt>
                <c:pt idx="10">
                  <c:v>9007173</c:v>
                </c:pt>
                <c:pt idx="11">
                  <c:v>7751174</c:v>
                </c:pt>
                <c:pt idx="12">
                  <c:v>8457471</c:v>
                </c:pt>
                <c:pt idx="13">
                  <c:v>6878882</c:v>
                </c:pt>
                <c:pt idx="14">
                  <c:v>4127922</c:v>
                </c:pt>
                <c:pt idx="15">
                  <c:v>3582305</c:v>
                </c:pt>
                <c:pt idx="16">
                  <c:v>4785008</c:v>
                </c:pt>
                <c:pt idx="17">
                  <c:v>4224767</c:v>
                </c:pt>
                <c:pt idx="18">
                  <c:v>5743361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A-4B5F-8327-239E08851901}"/>
            </c:ext>
          </c:extLst>
        </c:ser>
        <c:ser>
          <c:idx val="3"/>
          <c:order val="3"/>
          <c:tx>
            <c:strRef>
              <c:f>'23. Exports by product'!$A$8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product'!$B$8:$T$8</c:f>
              <c:numCache>
                <c:formatCode>_-* #\ ##0_-;\-* #\ ##0_-;_-* "-"??_-;_-@_-</c:formatCode>
                <c:ptCount val="19"/>
                <c:pt idx="0">
                  <c:v>1768248</c:v>
                </c:pt>
                <c:pt idx="1">
                  <c:v>1839046</c:v>
                </c:pt>
                <c:pt idx="2">
                  <c:v>1804165</c:v>
                </c:pt>
                <c:pt idx="3">
                  <c:v>2432386</c:v>
                </c:pt>
                <c:pt idx="4">
                  <c:v>3269243</c:v>
                </c:pt>
                <c:pt idx="5">
                  <c:v>3131496</c:v>
                </c:pt>
                <c:pt idx="6">
                  <c:v>3368917</c:v>
                </c:pt>
                <c:pt idx="7">
                  <c:v>4760167</c:v>
                </c:pt>
                <c:pt idx="8">
                  <c:v>4204248</c:v>
                </c:pt>
                <c:pt idx="9">
                  <c:v>5538561</c:v>
                </c:pt>
                <c:pt idx="10">
                  <c:v>7525297</c:v>
                </c:pt>
                <c:pt idx="11">
                  <c:v>6731271</c:v>
                </c:pt>
                <c:pt idx="12">
                  <c:v>5842560</c:v>
                </c:pt>
                <c:pt idx="13">
                  <c:v>5082920</c:v>
                </c:pt>
                <c:pt idx="14">
                  <c:v>4078119</c:v>
                </c:pt>
                <c:pt idx="15">
                  <c:v>3862059</c:v>
                </c:pt>
                <c:pt idx="16">
                  <c:v>5744781</c:v>
                </c:pt>
                <c:pt idx="17">
                  <c:v>6238250</c:v>
                </c:pt>
                <c:pt idx="18">
                  <c:v>4838972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A-4B5F-8327-239E08851901}"/>
            </c:ext>
          </c:extLst>
        </c:ser>
        <c:ser>
          <c:idx val="4"/>
          <c:order val="4"/>
          <c:tx>
            <c:strRef>
              <c:f>'23. Exports by product'!$A$9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product'!$B$9:$T$9</c:f>
              <c:numCache>
                <c:formatCode>_-* #\ ##0_-;\-* #\ ##0_-;_-* "-"??_-;_-@_-</c:formatCode>
                <c:ptCount val="19"/>
                <c:pt idx="0">
                  <c:v>4452</c:v>
                </c:pt>
                <c:pt idx="1">
                  <c:v>277</c:v>
                </c:pt>
                <c:pt idx="2">
                  <c:v>2770</c:v>
                </c:pt>
                <c:pt idx="3">
                  <c:v>73426</c:v>
                </c:pt>
                <c:pt idx="4">
                  <c:v>235726</c:v>
                </c:pt>
                <c:pt idx="5">
                  <c:v>19806</c:v>
                </c:pt>
                <c:pt idx="6">
                  <c:v>6016</c:v>
                </c:pt>
                <c:pt idx="7">
                  <c:v>1545</c:v>
                </c:pt>
                <c:pt idx="8">
                  <c:v>0</c:v>
                </c:pt>
                <c:pt idx="9">
                  <c:v>494</c:v>
                </c:pt>
                <c:pt idx="10">
                  <c:v>10372463</c:v>
                </c:pt>
                <c:pt idx="11">
                  <c:v>8658334</c:v>
                </c:pt>
                <c:pt idx="12">
                  <c:v>6571050</c:v>
                </c:pt>
                <c:pt idx="13">
                  <c:v>6626810</c:v>
                </c:pt>
                <c:pt idx="14">
                  <c:v>4680283</c:v>
                </c:pt>
                <c:pt idx="15">
                  <c:v>3440274</c:v>
                </c:pt>
                <c:pt idx="16">
                  <c:v>4983644</c:v>
                </c:pt>
                <c:pt idx="17">
                  <c:v>5473975</c:v>
                </c:pt>
                <c:pt idx="18">
                  <c:v>4611442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A-4B5F-8327-239E08851901}"/>
            </c:ext>
          </c:extLst>
        </c:ser>
        <c:ser>
          <c:idx val="5"/>
          <c:order val="5"/>
          <c:tx>
            <c:strRef>
              <c:f>'23. Exports by product'!$A$10</c:f>
              <c:strCache>
                <c:ptCount val="1"/>
                <c:pt idx="0">
                  <c:v>Trucks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product'!$B$10:$T$10</c:f>
              <c:numCache>
                <c:formatCode>_-* #\ ##0_-;\-* #\ ##0_-;_-* "-"??_-;_-@_-</c:formatCode>
                <c:ptCount val="19"/>
                <c:pt idx="0">
                  <c:v>184827</c:v>
                </c:pt>
                <c:pt idx="1">
                  <c:v>224355</c:v>
                </c:pt>
                <c:pt idx="2">
                  <c:v>280817</c:v>
                </c:pt>
                <c:pt idx="3">
                  <c:v>243702</c:v>
                </c:pt>
                <c:pt idx="4">
                  <c:v>497253</c:v>
                </c:pt>
                <c:pt idx="5">
                  <c:v>1044503</c:v>
                </c:pt>
                <c:pt idx="6">
                  <c:v>1287598</c:v>
                </c:pt>
                <c:pt idx="7">
                  <c:v>1602615</c:v>
                </c:pt>
                <c:pt idx="8">
                  <c:v>853583</c:v>
                </c:pt>
                <c:pt idx="9">
                  <c:v>1500287</c:v>
                </c:pt>
                <c:pt idx="10">
                  <c:v>2137503</c:v>
                </c:pt>
                <c:pt idx="11">
                  <c:v>3038540</c:v>
                </c:pt>
                <c:pt idx="12">
                  <c:v>2972895</c:v>
                </c:pt>
                <c:pt idx="13">
                  <c:v>3016910</c:v>
                </c:pt>
                <c:pt idx="14">
                  <c:v>2444368</c:v>
                </c:pt>
                <c:pt idx="15">
                  <c:v>2754319</c:v>
                </c:pt>
                <c:pt idx="16">
                  <c:v>2959246</c:v>
                </c:pt>
                <c:pt idx="17">
                  <c:v>3473122</c:v>
                </c:pt>
                <c:pt idx="18">
                  <c:v>3530196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FA-4B5F-8327-239E08851901}"/>
            </c:ext>
          </c:extLst>
        </c:ser>
        <c:ser>
          <c:idx val="6"/>
          <c:order val="6"/>
          <c:tx>
            <c:strRef>
              <c:f>'23. Exports by product'!$A$11</c:f>
              <c:strCache>
                <c:ptCount val="1"/>
                <c:pt idx="0">
                  <c:v>Ferro-alloys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product'!$B$11:$T$11</c:f>
              <c:numCache>
                <c:formatCode>_-* #\ ##0_-;\-* #\ ##0_-;_-* "-"??_-;_-@_-</c:formatCode>
                <c:ptCount val="19"/>
                <c:pt idx="0">
                  <c:v>808030</c:v>
                </c:pt>
                <c:pt idx="1">
                  <c:v>1029248</c:v>
                </c:pt>
                <c:pt idx="2">
                  <c:v>1626197</c:v>
                </c:pt>
                <c:pt idx="3">
                  <c:v>2647406</c:v>
                </c:pt>
                <c:pt idx="4">
                  <c:v>2725787</c:v>
                </c:pt>
                <c:pt idx="5">
                  <c:v>2322214</c:v>
                </c:pt>
                <c:pt idx="6">
                  <c:v>3656874</c:v>
                </c:pt>
                <c:pt idx="7">
                  <c:v>5654388</c:v>
                </c:pt>
                <c:pt idx="8">
                  <c:v>2657153</c:v>
                </c:pt>
                <c:pt idx="9">
                  <c:v>4671820</c:v>
                </c:pt>
                <c:pt idx="10">
                  <c:v>4642905</c:v>
                </c:pt>
                <c:pt idx="11">
                  <c:v>3581822</c:v>
                </c:pt>
                <c:pt idx="12">
                  <c:v>3662534</c:v>
                </c:pt>
                <c:pt idx="13">
                  <c:v>4218202</c:v>
                </c:pt>
                <c:pt idx="14">
                  <c:v>3546436</c:v>
                </c:pt>
                <c:pt idx="15">
                  <c:v>3508508</c:v>
                </c:pt>
                <c:pt idx="16">
                  <c:v>3739079</c:v>
                </c:pt>
                <c:pt idx="17">
                  <c:v>3775763</c:v>
                </c:pt>
                <c:pt idx="18">
                  <c:v>3262094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FA-4B5F-8327-239E08851901}"/>
            </c:ext>
          </c:extLst>
        </c:ser>
        <c:ser>
          <c:idx val="7"/>
          <c:order val="7"/>
          <c:tx>
            <c:strRef>
              <c:f>'23. Exports by product'!$A$12</c:f>
              <c:strCache>
                <c:ptCount val="1"/>
                <c:pt idx="0">
                  <c:v>Manganese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product'!$B$12:$T$12</c:f>
              <c:numCache>
                <c:formatCode>_-* #\ ##0_-;\-* #\ ##0_-;_-* "-"??_-;_-@_-</c:formatCode>
                <c:ptCount val="19"/>
                <c:pt idx="0">
                  <c:v>107620</c:v>
                </c:pt>
                <c:pt idx="1">
                  <c:v>119303</c:v>
                </c:pt>
                <c:pt idx="2">
                  <c:v>118960</c:v>
                </c:pt>
                <c:pt idx="3">
                  <c:v>184570</c:v>
                </c:pt>
                <c:pt idx="4">
                  <c:v>247151</c:v>
                </c:pt>
                <c:pt idx="5">
                  <c:v>261458</c:v>
                </c:pt>
                <c:pt idx="6">
                  <c:v>416689</c:v>
                </c:pt>
                <c:pt idx="7">
                  <c:v>1896443</c:v>
                </c:pt>
                <c:pt idx="8">
                  <c:v>525492</c:v>
                </c:pt>
                <c:pt idx="9">
                  <c:v>1420014</c:v>
                </c:pt>
                <c:pt idx="10">
                  <c:v>1217308</c:v>
                </c:pt>
                <c:pt idx="11">
                  <c:v>1199259</c:v>
                </c:pt>
                <c:pt idx="12">
                  <c:v>1567249</c:v>
                </c:pt>
                <c:pt idx="13">
                  <c:v>1643561</c:v>
                </c:pt>
                <c:pt idx="14">
                  <c:v>1128108</c:v>
                </c:pt>
                <c:pt idx="15">
                  <c:v>1401222</c:v>
                </c:pt>
                <c:pt idx="16">
                  <c:v>2527273</c:v>
                </c:pt>
                <c:pt idx="17">
                  <c:v>3605482</c:v>
                </c:pt>
                <c:pt idx="18">
                  <c:v>3169791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FA-4B5F-8327-239E08851901}"/>
            </c:ext>
          </c:extLst>
        </c:ser>
        <c:ser>
          <c:idx val="8"/>
          <c:order val="8"/>
          <c:tx>
            <c:strRef>
              <c:f>'23. Exports by product'!$A$13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product'!$B$13:$T$13</c:f>
              <c:numCache>
                <c:formatCode>_-* #\ ##0_-;\-* #\ ##0_-;_-* "-"??_-;_-@_-</c:formatCode>
                <c:ptCount val="19"/>
                <c:pt idx="0">
                  <c:v>1089787</c:v>
                </c:pt>
                <c:pt idx="1">
                  <c:v>804541</c:v>
                </c:pt>
                <c:pt idx="2">
                  <c:v>1143096</c:v>
                </c:pt>
                <c:pt idx="3">
                  <c:v>1049687</c:v>
                </c:pt>
                <c:pt idx="4">
                  <c:v>1410824</c:v>
                </c:pt>
                <c:pt idx="5">
                  <c:v>1133053</c:v>
                </c:pt>
                <c:pt idx="6">
                  <c:v>1077233</c:v>
                </c:pt>
                <c:pt idx="7">
                  <c:v>1585893</c:v>
                </c:pt>
                <c:pt idx="8">
                  <c:v>1115422</c:v>
                </c:pt>
                <c:pt idx="9">
                  <c:v>2373363</c:v>
                </c:pt>
                <c:pt idx="10">
                  <c:v>2956906</c:v>
                </c:pt>
                <c:pt idx="11">
                  <c:v>3497991</c:v>
                </c:pt>
                <c:pt idx="12">
                  <c:v>3205056</c:v>
                </c:pt>
                <c:pt idx="13">
                  <c:v>3059105</c:v>
                </c:pt>
                <c:pt idx="14">
                  <c:v>2634561</c:v>
                </c:pt>
                <c:pt idx="15">
                  <c:v>2034128</c:v>
                </c:pt>
                <c:pt idx="16">
                  <c:v>2390529</c:v>
                </c:pt>
                <c:pt idx="17">
                  <c:v>2651589</c:v>
                </c:pt>
                <c:pt idx="18">
                  <c:v>3017353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FA-4B5F-8327-239E08851901}"/>
            </c:ext>
          </c:extLst>
        </c:ser>
        <c:ser>
          <c:idx val="9"/>
          <c:order val="9"/>
          <c:tx>
            <c:strRef>
              <c:f>'23. Exports by product'!$A$14</c:f>
              <c:strCache>
                <c:ptCount val="1"/>
                <c:pt idx="0">
                  <c:v>Chromium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product'!$B$14:$T$14</c:f>
              <c:numCache>
                <c:formatCode>_-* #\ ##0_-;\-* #\ ##0_-;_-* "-"??_-;_-@_-</c:formatCode>
                <c:ptCount val="19"/>
                <c:pt idx="0">
                  <c:v>63466</c:v>
                </c:pt>
                <c:pt idx="1">
                  <c:v>50646</c:v>
                </c:pt>
                <c:pt idx="2">
                  <c:v>57611</c:v>
                </c:pt>
                <c:pt idx="3">
                  <c:v>95937</c:v>
                </c:pt>
                <c:pt idx="4">
                  <c:v>167747</c:v>
                </c:pt>
                <c:pt idx="5">
                  <c:v>307224</c:v>
                </c:pt>
                <c:pt idx="6">
                  <c:v>559766</c:v>
                </c:pt>
                <c:pt idx="7">
                  <c:v>913586</c:v>
                </c:pt>
                <c:pt idx="8">
                  <c:v>647239</c:v>
                </c:pt>
                <c:pt idx="9">
                  <c:v>1097931</c:v>
                </c:pt>
                <c:pt idx="10">
                  <c:v>1556991</c:v>
                </c:pt>
                <c:pt idx="11">
                  <c:v>1139855</c:v>
                </c:pt>
                <c:pt idx="12">
                  <c:v>1341778</c:v>
                </c:pt>
                <c:pt idx="13">
                  <c:v>1078792</c:v>
                </c:pt>
                <c:pt idx="14">
                  <c:v>1271426</c:v>
                </c:pt>
                <c:pt idx="15">
                  <c:v>1274915</c:v>
                </c:pt>
                <c:pt idx="16">
                  <c:v>2048390</c:v>
                </c:pt>
                <c:pt idx="17">
                  <c:v>1920280</c:v>
                </c:pt>
                <c:pt idx="18">
                  <c:v>1954700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FA-4B5F-8327-239E08851901}"/>
            </c:ext>
          </c:extLst>
        </c:ser>
        <c:ser>
          <c:idx val="10"/>
          <c:order val="10"/>
          <c:tx>
            <c:strRef>
              <c:f>'23. Exports by product'!$A$15</c:f>
              <c:strCache>
                <c:ptCount val="1"/>
                <c:pt idx="0">
                  <c:v>Catalytic converters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product'!$B$15:$T$15</c:f>
              <c:numCache>
                <c:formatCode>_-* #\ ##0_-;\-* #\ ##0_-;_-* "-"??_-;_-@_-</c:formatCode>
                <c:ptCount val="19"/>
                <c:pt idx="0">
                  <c:v>1103103</c:v>
                </c:pt>
                <c:pt idx="1">
                  <c:v>967085</c:v>
                </c:pt>
                <c:pt idx="2">
                  <c:v>1198510</c:v>
                </c:pt>
                <c:pt idx="3">
                  <c:v>1412271</c:v>
                </c:pt>
                <c:pt idx="4">
                  <c:v>1680780</c:v>
                </c:pt>
                <c:pt idx="5">
                  <c:v>2419871</c:v>
                </c:pt>
                <c:pt idx="6">
                  <c:v>3219691</c:v>
                </c:pt>
                <c:pt idx="7">
                  <c:v>3127665</c:v>
                </c:pt>
                <c:pt idx="8">
                  <c:v>1639060</c:v>
                </c:pt>
                <c:pt idx="9">
                  <c:v>2212494</c:v>
                </c:pt>
                <c:pt idx="10">
                  <c:v>2879636</c:v>
                </c:pt>
                <c:pt idx="11">
                  <c:v>2191966</c:v>
                </c:pt>
                <c:pt idx="12">
                  <c:v>2089119</c:v>
                </c:pt>
                <c:pt idx="13">
                  <c:v>1974286</c:v>
                </c:pt>
                <c:pt idx="14">
                  <c:v>1738184</c:v>
                </c:pt>
                <c:pt idx="15">
                  <c:v>1635535</c:v>
                </c:pt>
                <c:pt idx="16">
                  <c:v>1581247</c:v>
                </c:pt>
                <c:pt idx="17">
                  <c:v>1682628</c:v>
                </c:pt>
                <c:pt idx="18">
                  <c:v>1659872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FA-4B5F-8327-239E08851901}"/>
            </c:ext>
          </c:extLst>
        </c:ser>
        <c:ser>
          <c:idx val="11"/>
          <c:order val="11"/>
          <c:tx>
            <c:strRef>
              <c:f>'23. Exports by product'!$A$16</c:f>
              <c:strCache>
                <c:ptCount val="1"/>
                <c:pt idx="0">
                  <c:v>Diamonds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product'!$B$16:$T$16</c:f>
              <c:numCache>
                <c:formatCode>_-* #\ ##0_-;\-* #\ ##0_-;_-* "-"??_-;_-@_-</c:formatCode>
                <c:ptCount val="19"/>
                <c:pt idx="0">
                  <c:v>1576169</c:v>
                </c:pt>
                <c:pt idx="1">
                  <c:v>1543972</c:v>
                </c:pt>
                <c:pt idx="2">
                  <c:v>1759306</c:v>
                </c:pt>
                <c:pt idx="3">
                  <c:v>2007719</c:v>
                </c:pt>
                <c:pt idx="4">
                  <c:v>2642044</c:v>
                </c:pt>
                <c:pt idx="5">
                  <c:v>2433297</c:v>
                </c:pt>
                <c:pt idx="6">
                  <c:v>2494882</c:v>
                </c:pt>
                <c:pt idx="7">
                  <c:v>2283412</c:v>
                </c:pt>
                <c:pt idx="8">
                  <c:v>1304163</c:v>
                </c:pt>
                <c:pt idx="9">
                  <c:v>1939502</c:v>
                </c:pt>
                <c:pt idx="10">
                  <c:v>2164726</c:v>
                </c:pt>
                <c:pt idx="11">
                  <c:v>2038633</c:v>
                </c:pt>
                <c:pt idx="12">
                  <c:v>2114708</c:v>
                </c:pt>
                <c:pt idx="13">
                  <c:v>2422395</c:v>
                </c:pt>
                <c:pt idx="14">
                  <c:v>1789620</c:v>
                </c:pt>
                <c:pt idx="15">
                  <c:v>1972814</c:v>
                </c:pt>
                <c:pt idx="16">
                  <c:v>1896604</c:v>
                </c:pt>
                <c:pt idx="17">
                  <c:v>2131483</c:v>
                </c:pt>
                <c:pt idx="18">
                  <c:v>1605959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FA-4B5F-8327-239E08851901}"/>
            </c:ext>
          </c:extLst>
        </c:ser>
        <c:ser>
          <c:idx val="12"/>
          <c:order val="12"/>
          <c:tx>
            <c:strRef>
              <c:f>'23. Exports by product'!$A$17</c:f>
              <c:strCache>
                <c:ptCount val="1"/>
                <c:pt idx="0">
                  <c:v>Citrus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product'!$B$17:$T$17</c:f>
              <c:numCache>
                <c:formatCode>_-* #\ ##0_-;\-* #\ ##0_-;_-* "-"??_-;_-@_-</c:formatCode>
                <c:ptCount val="19"/>
                <c:pt idx="0">
                  <c:v>204544</c:v>
                </c:pt>
                <c:pt idx="1">
                  <c:v>211555</c:v>
                </c:pt>
                <c:pt idx="2">
                  <c:v>338305</c:v>
                </c:pt>
                <c:pt idx="3">
                  <c:v>453882</c:v>
                </c:pt>
                <c:pt idx="4">
                  <c:v>483861</c:v>
                </c:pt>
                <c:pt idx="5">
                  <c:v>495039</c:v>
                </c:pt>
                <c:pt idx="6">
                  <c:v>607046</c:v>
                </c:pt>
                <c:pt idx="7">
                  <c:v>663344</c:v>
                </c:pt>
                <c:pt idx="8">
                  <c:v>631099</c:v>
                </c:pt>
                <c:pt idx="9">
                  <c:v>917557</c:v>
                </c:pt>
                <c:pt idx="10">
                  <c:v>951326</c:v>
                </c:pt>
                <c:pt idx="11">
                  <c:v>903434</c:v>
                </c:pt>
                <c:pt idx="12">
                  <c:v>972747</c:v>
                </c:pt>
                <c:pt idx="13">
                  <c:v>1086834</c:v>
                </c:pt>
                <c:pt idx="14">
                  <c:v>1094281</c:v>
                </c:pt>
                <c:pt idx="15">
                  <c:v>1166023</c:v>
                </c:pt>
                <c:pt idx="16">
                  <c:v>1399818</c:v>
                </c:pt>
                <c:pt idx="17">
                  <c:v>1486097</c:v>
                </c:pt>
                <c:pt idx="18">
                  <c:v>1352092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FA-4B5F-8327-239E08851901}"/>
            </c:ext>
          </c:extLst>
        </c:ser>
        <c:ser>
          <c:idx val="13"/>
          <c:order val="13"/>
          <c:tx>
            <c:strRef>
              <c:f>'23. Exports by product'!$A$18</c:f>
              <c:strCache>
                <c:ptCount val="1"/>
                <c:pt idx="0">
                  <c:v>Aluminium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product'!$B$18:$T$18</c:f>
              <c:numCache>
                <c:formatCode>_-* #\ ##0_-;\-* #\ ##0_-;_-* "-"??_-;_-@_-</c:formatCode>
                <c:ptCount val="19"/>
                <c:pt idx="0">
                  <c:v>654687</c:v>
                </c:pt>
                <c:pt idx="1">
                  <c:v>704158</c:v>
                </c:pt>
                <c:pt idx="2">
                  <c:v>679007</c:v>
                </c:pt>
                <c:pt idx="3">
                  <c:v>1019331</c:v>
                </c:pt>
                <c:pt idx="4">
                  <c:v>1068286</c:v>
                </c:pt>
                <c:pt idx="5">
                  <c:v>1411289</c:v>
                </c:pt>
                <c:pt idx="6">
                  <c:v>1608787</c:v>
                </c:pt>
                <c:pt idx="7">
                  <c:v>1348375</c:v>
                </c:pt>
                <c:pt idx="8">
                  <c:v>1004167</c:v>
                </c:pt>
                <c:pt idx="9">
                  <c:v>1235850</c:v>
                </c:pt>
                <c:pt idx="10">
                  <c:v>1357599</c:v>
                </c:pt>
                <c:pt idx="11">
                  <c:v>968938</c:v>
                </c:pt>
                <c:pt idx="12">
                  <c:v>1167939</c:v>
                </c:pt>
                <c:pt idx="13">
                  <c:v>1132399</c:v>
                </c:pt>
                <c:pt idx="14">
                  <c:v>867837</c:v>
                </c:pt>
                <c:pt idx="15">
                  <c:v>785944</c:v>
                </c:pt>
                <c:pt idx="16">
                  <c:v>1024152</c:v>
                </c:pt>
                <c:pt idx="17">
                  <c:v>1106164</c:v>
                </c:pt>
                <c:pt idx="18">
                  <c:v>1011109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FA-4B5F-8327-239E08851901}"/>
            </c:ext>
          </c:extLst>
        </c:ser>
        <c:ser>
          <c:idx val="14"/>
          <c:order val="14"/>
          <c:tx>
            <c:strRef>
              <c:f>'23. Exports by product'!$A$19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Exports by product'!$B$4:$T$4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'23. Exports by product'!$B$19:$T$19</c:f>
              <c:numCache>
                <c:formatCode>_-* #\ ##0_-;\-* #\ ##0_-;_-* "-"??_-;_-@_-</c:formatCode>
                <c:ptCount val="19"/>
                <c:pt idx="0">
                  <c:v>13192808</c:v>
                </c:pt>
                <c:pt idx="1">
                  <c:v>13537349</c:v>
                </c:pt>
                <c:pt idx="2">
                  <c:v>16857303</c:v>
                </c:pt>
                <c:pt idx="3">
                  <c:v>20978010</c:v>
                </c:pt>
                <c:pt idx="4">
                  <c:v>23442918</c:v>
                </c:pt>
                <c:pt idx="5">
                  <c:v>25728344</c:v>
                </c:pt>
                <c:pt idx="6">
                  <c:v>31665033</c:v>
                </c:pt>
                <c:pt idx="7">
                  <c:v>33395735</c:v>
                </c:pt>
                <c:pt idx="8">
                  <c:v>26317970</c:v>
                </c:pt>
                <c:pt idx="9">
                  <c:v>40333128</c:v>
                </c:pt>
                <c:pt idx="10">
                  <c:v>45474430</c:v>
                </c:pt>
                <c:pt idx="11">
                  <c:v>45168707</c:v>
                </c:pt>
                <c:pt idx="12">
                  <c:v>43031471</c:v>
                </c:pt>
                <c:pt idx="13">
                  <c:v>43502895</c:v>
                </c:pt>
                <c:pt idx="14">
                  <c:v>38496966</c:v>
                </c:pt>
                <c:pt idx="15">
                  <c:v>35392655</c:v>
                </c:pt>
                <c:pt idx="16">
                  <c:v>40951365</c:v>
                </c:pt>
                <c:pt idx="17">
                  <c:v>42764852</c:v>
                </c:pt>
                <c:pt idx="18">
                  <c:v>39551684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FA-4B5F-8327-239E08851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2104917183"/>
        <c:axId val="2104914687"/>
      </c:barChart>
      <c:catAx>
        <c:axId val="210491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914687"/>
        <c:crosses val="autoZero"/>
        <c:auto val="1"/>
        <c:lblAlgn val="ctr"/>
        <c:lblOffset val="100"/>
        <c:noMultiLvlLbl val="0"/>
      </c:catAx>
      <c:valAx>
        <c:axId val="210491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917183"/>
        <c:crosses val="autoZero"/>
        <c:crossBetween val="between"/>
        <c:dispUnits>
          <c:builtInUnit val="millions"/>
        </c:dispUnits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Electricity sent out by Eskom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Eskom elec sent out'!$C$4</c:f>
              <c:strCache>
                <c:ptCount val="1"/>
                <c:pt idx="0">
                  <c:v>GWh sent out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2.0492112424741853E-17"/>
                  <c:y val="4.97899428781575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B1-45FF-BBC1-DFC503AEF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Eskom elec sent out'!$B$5:$B$40</c:f>
              <c:strCache>
                <c:ptCount val="36"/>
                <c:pt idx="0">
                  <c:v>16-22 March</c:v>
                </c:pt>
                <c:pt idx="1">
                  <c:v>23-29 March</c:v>
                </c:pt>
                <c:pt idx="2">
                  <c:v>31 March-5 April</c:v>
                </c:pt>
                <c:pt idx="3">
                  <c:v>6-12 April</c:v>
                </c:pt>
                <c:pt idx="4">
                  <c:v>13-19 April</c:v>
                </c:pt>
                <c:pt idx="5">
                  <c:v>18-26 April</c:v>
                </c:pt>
                <c:pt idx="6">
                  <c:v>27 April-3 May</c:v>
                </c:pt>
                <c:pt idx="7">
                  <c:v>4-10 May</c:v>
                </c:pt>
                <c:pt idx="8">
                  <c:v>11 - 16 May</c:v>
                </c:pt>
                <c:pt idx="9">
                  <c:v>17 - 23 May</c:v>
                </c:pt>
                <c:pt idx="10">
                  <c:v>24 - 31 May</c:v>
                </c:pt>
                <c:pt idx="11">
                  <c:v>1 - 7 June</c:v>
                </c:pt>
                <c:pt idx="12">
                  <c:v>8 - 15 June</c:v>
                </c:pt>
                <c:pt idx="13">
                  <c:v>15 - 21 June</c:v>
                </c:pt>
                <c:pt idx="14">
                  <c:v>22 - 28 June</c:v>
                </c:pt>
                <c:pt idx="15">
                  <c:v>28 June - 5 July</c:v>
                </c:pt>
                <c:pt idx="16">
                  <c:v>6 July - 12 July</c:v>
                </c:pt>
                <c:pt idx="17">
                  <c:v>13 July - 19 July</c:v>
                </c:pt>
                <c:pt idx="18">
                  <c:v>20 - 26 July</c:v>
                </c:pt>
                <c:pt idx="19">
                  <c:v>27 July - 3 Au</c:v>
                </c:pt>
                <c:pt idx="20">
                  <c:v>4 - 10 August</c:v>
                </c:pt>
                <c:pt idx="21">
                  <c:v>11 - 17 August</c:v>
                </c:pt>
                <c:pt idx="22">
                  <c:v>17 - 23 August</c:v>
                </c:pt>
                <c:pt idx="23">
                  <c:v>24 -30 August</c:v>
                </c:pt>
                <c:pt idx="24">
                  <c:v>31 Aug - 6 Sept</c:v>
                </c:pt>
                <c:pt idx="25">
                  <c:v>7 - 13 Sept</c:v>
                </c:pt>
                <c:pt idx="26">
                  <c:v>14 - 20 Sept</c:v>
                </c:pt>
                <c:pt idx="27">
                  <c:v>21 - 27 Sept</c:v>
                </c:pt>
                <c:pt idx="28">
                  <c:v>28 Sept - 4 Oct</c:v>
                </c:pt>
                <c:pt idx="29">
                  <c:v>5 Oct - 11 Oct</c:v>
                </c:pt>
                <c:pt idx="30">
                  <c:v>12 Oct - 18 Oct</c:v>
                </c:pt>
                <c:pt idx="31">
                  <c:v>19 Oct - 25 Oct</c:v>
                </c:pt>
                <c:pt idx="32">
                  <c:v>26 Oct - 1 Nov</c:v>
                </c:pt>
                <c:pt idx="33">
                  <c:v>2 Nov - 8 Nov</c:v>
                </c:pt>
                <c:pt idx="34">
                  <c:v>9 Nov - 15 Nov</c:v>
                </c:pt>
                <c:pt idx="35">
                  <c:v>16 Nov - 22 Nov</c:v>
                </c:pt>
              </c:strCache>
            </c:strRef>
          </c:cat>
          <c:val>
            <c:numRef>
              <c:f>'3. Eskom elec sent out'!$C$5:$C$40</c:f>
              <c:numCache>
                <c:formatCode>_-* #\ ##0_-;\-* #\ ##0_-;_-* "-"??_-;_-@_-</c:formatCode>
                <c:ptCount val="36"/>
                <c:pt idx="0">
                  <c:v>4207</c:v>
                </c:pt>
                <c:pt idx="1">
                  <c:v>3672</c:v>
                </c:pt>
                <c:pt idx="2">
                  <c:v>3191</c:v>
                </c:pt>
                <c:pt idx="3">
                  <c:v>3072</c:v>
                </c:pt>
                <c:pt idx="4">
                  <c:v>3120</c:v>
                </c:pt>
                <c:pt idx="5">
                  <c:v>3276</c:v>
                </c:pt>
                <c:pt idx="6">
                  <c:v>3382</c:v>
                </c:pt>
                <c:pt idx="7">
                  <c:v>3660</c:v>
                </c:pt>
                <c:pt idx="8">
                  <c:v>3808</c:v>
                </c:pt>
                <c:pt idx="9">
                  <c:v>3867</c:v>
                </c:pt>
                <c:pt idx="10">
                  <c:v>3936</c:v>
                </c:pt>
                <c:pt idx="11">
                  <c:v>4025</c:v>
                </c:pt>
                <c:pt idx="12">
                  <c:v>4139</c:v>
                </c:pt>
                <c:pt idx="13">
                  <c:v>4238</c:v>
                </c:pt>
                <c:pt idx="14">
                  <c:v>4162</c:v>
                </c:pt>
                <c:pt idx="15">
                  <c:v>4203</c:v>
                </c:pt>
                <c:pt idx="16">
                  <c:v>4093</c:v>
                </c:pt>
                <c:pt idx="17">
                  <c:v>4230</c:v>
                </c:pt>
                <c:pt idx="18">
                  <c:v>4240</c:v>
                </c:pt>
                <c:pt idx="19">
                  <c:v>4187</c:v>
                </c:pt>
                <c:pt idx="20">
                  <c:v>4104</c:v>
                </c:pt>
                <c:pt idx="21">
                  <c:v>4011</c:v>
                </c:pt>
                <c:pt idx="22">
                  <c:v>4200</c:v>
                </c:pt>
                <c:pt idx="23">
                  <c:v>4029</c:v>
                </c:pt>
                <c:pt idx="24">
                  <c:v>4110</c:v>
                </c:pt>
                <c:pt idx="25">
                  <c:v>4003</c:v>
                </c:pt>
                <c:pt idx="26">
                  <c:v>4050</c:v>
                </c:pt>
                <c:pt idx="27">
                  <c:v>3974</c:v>
                </c:pt>
                <c:pt idx="28">
                  <c:v>4101</c:v>
                </c:pt>
                <c:pt idx="29">
                  <c:v>4080</c:v>
                </c:pt>
                <c:pt idx="30">
                  <c:v>4004</c:v>
                </c:pt>
                <c:pt idx="31">
                  <c:v>4051</c:v>
                </c:pt>
                <c:pt idx="32">
                  <c:v>4051</c:v>
                </c:pt>
                <c:pt idx="33">
                  <c:v>3962</c:v>
                </c:pt>
                <c:pt idx="34">
                  <c:v>4018</c:v>
                </c:pt>
                <c:pt idx="35">
                  <c:v>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1-45FF-BBC1-DFC503AEF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lineChart>
        <c:grouping val="standard"/>
        <c:varyColors val="0"/>
        <c:ser>
          <c:idx val="1"/>
          <c:order val="1"/>
          <c:tx>
            <c:strRef>
              <c:f>'3. Eskom elec sent out'!$D$4</c:f>
              <c:strCache>
                <c:ptCount val="1"/>
                <c:pt idx="0">
                  <c:v>difference from previous year (right axis)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3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5B9BD5">
                    <a:lumMod val="20000"/>
                    <a:lumOff val="80000"/>
                  </a:srgb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3B1-45FF-BBC1-DFC503AEFBA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3B1-45FF-BBC1-DFC503AEFB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 Eskom elec sent out'!$B$5:$B$40</c:f>
              <c:strCache>
                <c:ptCount val="36"/>
                <c:pt idx="0">
                  <c:v>16-22 March</c:v>
                </c:pt>
                <c:pt idx="1">
                  <c:v>23-29 March</c:v>
                </c:pt>
                <c:pt idx="2">
                  <c:v>31 March-5 April</c:v>
                </c:pt>
                <c:pt idx="3">
                  <c:v>6-12 April</c:v>
                </c:pt>
                <c:pt idx="4">
                  <c:v>13-19 April</c:v>
                </c:pt>
                <c:pt idx="5">
                  <c:v>18-26 April</c:v>
                </c:pt>
                <c:pt idx="6">
                  <c:v>27 April-3 May</c:v>
                </c:pt>
                <c:pt idx="7">
                  <c:v>4-10 May</c:v>
                </c:pt>
                <c:pt idx="8">
                  <c:v>11 - 16 May</c:v>
                </c:pt>
                <c:pt idx="9">
                  <c:v>17 - 23 May</c:v>
                </c:pt>
                <c:pt idx="10">
                  <c:v>24 - 31 May</c:v>
                </c:pt>
                <c:pt idx="11">
                  <c:v>1 - 7 June</c:v>
                </c:pt>
                <c:pt idx="12">
                  <c:v>8 - 15 June</c:v>
                </c:pt>
                <c:pt idx="13">
                  <c:v>15 - 21 June</c:v>
                </c:pt>
                <c:pt idx="14">
                  <c:v>22 - 28 June</c:v>
                </c:pt>
                <c:pt idx="15">
                  <c:v>28 June - 5 July</c:v>
                </c:pt>
                <c:pt idx="16">
                  <c:v>6 July - 12 July</c:v>
                </c:pt>
                <c:pt idx="17">
                  <c:v>13 July - 19 July</c:v>
                </c:pt>
                <c:pt idx="18">
                  <c:v>20 - 26 July</c:v>
                </c:pt>
                <c:pt idx="19">
                  <c:v>27 July - 3 Au</c:v>
                </c:pt>
                <c:pt idx="20">
                  <c:v>4 - 10 August</c:v>
                </c:pt>
                <c:pt idx="21">
                  <c:v>11 - 17 August</c:v>
                </c:pt>
                <c:pt idx="22">
                  <c:v>17 - 23 August</c:v>
                </c:pt>
                <c:pt idx="23">
                  <c:v>24 -30 August</c:v>
                </c:pt>
                <c:pt idx="24">
                  <c:v>31 Aug - 6 Sept</c:v>
                </c:pt>
                <c:pt idx="25">
                  <c:v>7 - 13 Sept</c:v>
                </c:pt>
                <c:pt idx="26">
                  <c:v>14 - 20 Sept</c:v>
                </c:pt>
                <c:pt idx="27">
                  <c:v>21 - 27 Sept</c:v>
                </c:pt>
                <c:pt idx="28">
                  <c:v>28 Sept - 4 Oct</c:v>
                </c:pt>
                <c:pt idx="29">
                  <c:v>5 Oct - 11 Oct</c:v>
                </c:pt>
                <c:pt idx="30">
                  <c:v>12 Oct - 18 Oct</c:v>
                </c:pt>
                <c:pt idx="31">
                  <c:v>19 Oct - 25 Oct</c:v>
                </c:pt>
                <c:pt idx="32">
                  <c:v>26 Oct - 1 Nov</c:v>
                </c:pt>
                <c:pt idx="33">
                  <c:v>2 Nov - 8 Nov</c:v>
                </c:pt>
                <c:pt idx="34">
                  <c:v>9 Nov - 15 Nov</c:v>
                </c:pt>
                <c:pt idx="35">
                  <c:v>16 Nov - 22 Nov</c:v>
                </c:pt>
              </c:strCache>
            </c:strRef>
          </c:cat>
          <c:val>
            <c:numRef>
              <c:f>'3. Eskom elec sent out'!$D$5:$D$40</c:f>
              <c:numCache>
                <c:formatCode>0.0%</c:formatCode>
                <c:ptCount val="36"/>
                <c:pt idx="0">
                  <c:v>9.4717668488160323E-2</c:v>
                </c:pt>
                <c:pt idx="1">
                  <c:v>-0.11963557899784227</c:v>
                </c:pt>
                <c:pt idx="2">
                  <c:v>-0.2420427553444181</c:v>
                </c:pt>
                <c:pt idx="3">
                  <c:v>-0.2776863390547849</c:v>
                </c:pt>
                <c:pt idx="4">
                  <c:v>-0.25908335312277364</c:v>
                </c:pt>
                <c:pt idx="5">
                  <c:v>-0.21268925739005051</c:v>
                </c:pt>
                <c:pt idx="6">
                  <c:v>-0.19360991893180735</c:v>
                </c:pt>
                <c:pt idx="7">
                  <c:v>-0.14645522388059706</c:v>
                </c:pt>
                <c:pt idx="8">
                  <c:v>-0.13158494868871151</c:v>
                </c:pt>
                <c:pt idx="9">
                  <c:v>-0.12033666969972701</c:v>
                </c:pt>
                <c:pt idx="10">
                  <c:v>-0.12630410654827973</c:v>
                </c:pt>
                <c:pt idx="11">
                  <c:v>-8.8954277953825267E-2</c:v>
                </c:pt>
                <c:pt idx="12">
                  <c:v>-6.3998190863862492E-2</c:v>
                </c:pt>
                <c:pt idx="13">
                  <c:v>-4.3988269794721369E-2</c:v>
                </c:pt>
                <c:pt idx="14">
                  <c:v>-6.8278486680098505E-2</c:v>
                </c:pt>
                <c:pt idx="15">
                  <c:v>-4.9095022624434437E-2</c:v>
                </c:pt>
                <c:pt idx="16">
                  <c:v>-7.209249603264567E-2</c:v>
                </c:pt>
                <c:pt idx="17">
                  <c:v>-3.7761601455868932E-2</c:v>
                </c:pt>
                <c:pt idx="18">
                  <c:v>-3.7457434733257688E-2</c:v>
                </c:pt>
                <c:pt idx="19">
                  <c:v>-2.7409988385598161E-2</c:v>
                </c:pt>
                <c:pt idx="20">
                  <c:v>-2.1459227467811148E-2</c:v>
                </c:pt>
                <c:pt idx="21">
                  <c:v>-3.7898776685056368E-2</c:v>
                </c:pt>
                <c:pt idx="22">
                  <c:v>9.1302258529553093E-3</c:v>
                </c:pt>
                <c:pt idx="23">
                  <c:v>-2.1849963583394083E-2</c:v>
                </c:pt>
                <c:pt idx="24">
                  <c:v>-1.9794896255664218E-2</c:v>
                </c:pt>
                <c:pt idx="25">
                  <c:v>-5.34405296760464E-2</c:v>
                </c:pt>
                <c:pt idx="26">
                  <c:v>-4.5036547983966058E-2</c:v>
                </c:pt>
                <c:pt idx="27">
                  <c:v>-4.3561973525872433E-2</c:v>
                </c:pt>
                <c:pt idx="28">
                  <c:v>-1.7959770114942541E-2</c:v>
                </c:pt>
                <c:pt idx="29">
                  <c:v>-4.9615653389238346E-2</c:v>
                </c:pt>
                <c:pt idx="30">
                  <c:v>-5.3427895981087437E-2</c:v>
                </c:pt>
                <c:pt idx="31">
                  <c:v>-5.4609101516919445E-2</c:v>
                </c:pt>
                <c:pt idx="32">
                  <c:v>-3.981986252666514E-2</c:v>
                </c:pt>
                <c:pt idx="33">
                  <c:v>-5.6891216377053078E-2</c:v>
                </c:pt>
                <c:pt idx="34">
                  <c:v>-4.173622704507518E-2</c:v>
                </c:pt>
                <c:pt idx="35">
                  <c:v>-4.8038049940546945E-2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1-45FF-BBC1-DFC503AEF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98512"/>
        <c:axId val="155586864"/>
      </c:line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 b="0"/>
            </a:pPr>
            <a:endParaRPr lang="en-US"/>
          </a:p>
        </c:txPr>
        <c:crossAx val="100908032"/>
        <c:crosses val="autoZero"/>
        <c:auto val="0"/>
        <c:lblAlgn val="ctr"/>
        <c:lblOffset val="100"/>
        <c:noMultiLvlLbl val="0"/>
      </c:catAx>
      <c:valAx>
        <c:axId val="100908032"/>
        <c:scaling>
          <c:orientation val="minMax"/>
          <c:max val="4500"/>
          <c:min val="-9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GWh</a:t>
                </a:r>
              </a:p>
            </c:rich>
          </c:tx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  <c:majorUnit val="1000"/>
      </c:valAx>
      <c:valAx>
        <c:axId val="155586864"/>
        <c:scaling>
          <c:orientation val="minMax"/>
          <c:min val="-0.30000000000000004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Percentage change over previous year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5598512"/>
        <c:crosses val="max"/>
        <c:crossBetween val="between"/>
      </c:valAx>
      <c:catAx>
        <c:axId val="15559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5868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GDP growth by sector'!$B$5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'4. GDP growth by sector'!$A$6:$A$14</c:f>
              <c:strCache>
                <c:ptCount val="9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 
and utilities</c:v>
                </c:pt>
                <c:pt idx="4">
                  <c:v>Trade</c:v>
                </c:pt>
                <c:pt idx="5">
                  <c:v>Transport &amp; 
telecomms</c:v>
                </c:pt>
                <c:pt idx="6">
                  <c:v>Business 
services</c:v>
                </c:pt>
                <c:pt idx="7">
                  <c:v>Government  
services</c:v>
                </c:pt>
                <c:pt idx="8">
                  <c:v>Personal 
services</c:v>
                </c:pt>
              </c:strCache>
            </c:strRef>
          </c:cat>
          <c:val>
            <c:numRef>
              <c:f>'4. GDP growth by sector'!$B$6:$B$14</c:f>
              <c:numCache>
                <c:formatCode>0.0%</c:formatCode>
                <c:ptCount val="9"/>
                <c:pt idx="0">
                  <c:v>-1.9543249638760085E-2</c:v>
                </c:pt>
                <c:pt idx="1">
                  <c:v>4.5895829571149793E-3</c:v>
                </c:pt>
                <c:pt idx="2">
                  <c:v>-4.6320889611408678E-3</c:v>
                </c:pt>
                <c:pt idx="3">
                  <c:v>-1.3259982646259272E-2</c:v>
                </c:pt>
                <c:pt idx="4">
                  <c:v>-9.5546163688269292E-3</c:v>
                </c:pt>
                <c:pt idx="5">
                  <c:v>-1.8601590596696305E-2</c:v>
                </c:pt>
                <c:pt idx="6">
                  <c:v>6.7162204875614862E-3</c:v>
                </c:pt>
                <c:pt idx="7">
                  <c:v>-1.0220135932970109E-3</c:v>
                </c:pt>
                <c:pt idx="8">
                  <c:v>1.6340389535358657E-3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872-980A-08C3B950A535}"/>
            </c:ext>
          </c:extLst>
        </c:ser>
        <c:ser>
          <c:idx val="1"/>
          <c:order val="1"/>
          <c:tx>
            <c:strRef>
              <c:f>'4. GDP growth by sector'!$C$5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'4. GDP growth by sector'!$A$6:$A$14</c:f>
              <c:strCache>
                <c:ptCount val="9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 
and utilities</c:v>
                </c:pt>
                <c:pt idx="4">
                  <c:v>Trade</c:v>
                </c:pt>
                <c:pt idx="5">
                  <c:v>Transport &amp; 
telecomms</c:v>
                </c:pt>
                <c:pt idx="6">
                  <c:v>Business 
services</c:v>
                </c:pt>
                <c:pt idx="7">
                  <c:v>Government  
services</c:v>
                </c:pt>
                <c:pt idx="8">
                  <c:v>Personal 
services</c:v>
                </c:pt>
              </c:strCache>
            </c:strRef>
          </c:cat>
          <c:val>
            <c:numRef>
              <c:f>'4. GDP growth by sector'!$C$6:$C$14</c:f>
              <c:numCache>
                <c:formatCode>0.0%</c:formatCode>
                <c:ptCount val="9"/>
                <c:pt idx="0">
                  <c:v>7.9648860276970934E-2</c:v>
                </c:pt>
                <c:pt idx="1">
                  <c:v>-5.8855876470511048E-2</c:v>
                </c:pt>
                <c:pt idx="2">
                  <c:v>-2.1897563314866808E-2</c:v>
                </c:pt>
                <c:pt idx="3">
                  <c:v>-1.2902765409825601E-2</c:v>
                </c:pt>
                <c:pt idx="4">
                  <c:v>-1.8141062294541044E-3</c:v>
                </c:pt>
                <c:pt idx="5">
                  <c:v>1.3357518651662126E-3</c:v>
                </c:pt>
                <c:pt idx="6">
                  <c:v>9.1915741156367581E-3</c:v>
                </c:pt>
                <c:pt idx="7">
                  <c:v>2.9852984141236494E-3</c:v>
                </c:pt>
                <c:pt idx="8">
                  <c:v>1.1571552168345711E-3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6-4872-980A-08C3B950A535}"/>
            </c:ext>
          </c:extLst>
        </c:ser>
        <c:ser>
          <c:idx val="2"/>
          <c:order val="2"/>
          <c:tx>
            <c:strRef>
              <c:f>'4. GDP growth by sector'!$D$5</c:f>
              <c:strCache>
                <c:ptCount val="1"/>
                <c:pt idx="0">
                  <c:v>Q2 2020</c:v>
                </c:pt>
              </c:strCache>
            </c:strRef>
          </c:tx>
          <c:invertIfNegative val="0"/>
          <c:cat>
            <c:strRef>
              <c:f>'4. GDP growth by sector'!$A$6:$A$14</c:f>
              <c:strCache>
                <c:ptCount val="9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 
and utilities</c:v>
                </c:pt>
                <c:pt idx="4">
                  <c:v>Trade</c:v>
                </c:pt>
                <c:pt idx="5">
                  <c:v>Transport &amp; 
telecomms</c:v>
                </c:pt>
                <c:pt idx="6">
                  <c:v>Business 
services</c:v>
                </c:pt>
                <c:pt idx="7">
                  <c:v>Government  
services</c:v>
                </c:pt>
                <c:pt idx="8">
                  <c:v>Personal 
services</c:v>
                </c:pt>
              </c:strCache>
            </c:strRef>
          </c:cat>
          <c:val>
            <c:numRef>
              <c:f>'4. GDP growth by sector'!$D$6:$D$14</c:f>
              <c:numCache>
                <c:formatCode>0.0%</c:formatCode>
                <c:ptCount val="9"/>
                <c:pt idx="0">
                  <c:v>4.5838662782438533E-2</c:v>
                </c:pt>
                <c:pt idx="1">
                  <c:v>-0.27280342734364749</c:v>
                </c:pt>
                <c:pt idx="2">
                  <c:v>-0.29192688431531288</c:v>
                </c:pt>
                <c:pt idx="3">
                  <c:v>-0.22826253361896998</c:v>
                </c:pt>
                <c:pt idx="4">
                  <c:v>-0.24574152239622082</c:v>
                </c:pt>
                <c:pt idx="5">
                  <c:v>-0.25602225801852097</c:v>
                </c:pt>
                <c:pt idx="6">
                  <c:v>-9.9324234317808457E-2</c:v>
                </c:pt>
                <c:pt idx="7">
                  <c:v>-2.4704642132263865E-3</c:v>
                </c:pt>
                <c:pt idx="8">
                  <c:v>-9.4353173592399253E-2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6-4872-980A-08C3B950A535}"/>
            </c:ext>
          </c:extLst>
        </c:ser>
        <c:ser>
          <c:idx val="3"/>
          <c:order val="3"/>
          <c:tx>
            <c:strRef>
              <c:f>'4. GDP growth by sector'!$E$5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'4. GDP growth by sector'!$A$6:$A$14</c:f>
              <c:strCache>
                <c:ptCount val="9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 
and utilities</c:v>
                </c:pt>
                <c:pt idx="4">
                  <c:v>Trade</c:v>
                </c:pt>
                <c:pt idx="5">
                  <c:v>Transport &amp; 
telecomms</c:v>
                </c:pt>
                <c:pt idx="6">
                  <c:v>Business 
services</c:v>
                </c:pt>
                <c:pt idx="7">
                  <c:v>Government  
services</c:v>
                </c:pt>
                <c:pt idx="8">
                  <c:v>Personal 
services</c:v>
                </c:pt>
              </c:strCache>
            </c:strRef>
          </c:cat>
          <c:val>
            <c:numRef>
              <c:f>'4. GDP growth by sector'!$E$6:$E$14</c:f>
              <c:numCache>
                <c:formatCode>0.0%</c:formatCode>
                <c:ptCount val="9"/>
                <c:pt idx="0">
                  <c:v>4.3301480624667876E-2</c:v>
                </c:pt>
                <c:pt idx="1">
                  <c:v>0.40374453027139867</c:v>
                </c:pt>
                <c:pt idx="2">
                  <c:v>0.32708538501846074</c:v>
                </c:pt>
                <c:pt idx="3">
                  <c:v>0.13368690269634631</c:v>
                </c:pt>
                <c:pt idx="4">
                  <c:v>0.24075244909732674</c:v>
                </c:pt>
                <c:pt idx="5">
                  <c:v>0.15719384160150796</c:v>
                </c:pt>
                <c:pt idx="6">
                  <c:v>3.8864861504845472E-2</c:v>
                </c:pt>
                <c:pt idx="7">
                  <c:v>2.3592948733872632E-3</c:v>
                </c:pt>
                <c:pt idx="8">
                  <c:v>8.5080338879597539E-2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D6-4872-980A-08C3B950A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Mfg sales by industry'!$B$5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ED7D31"/>
            </a:solidFill>
            <a:ln w="9525">
              <a:solidFill>
                <a:srgbClr val="1F497D">
                  <a:lumMod val="50000"/>
                </a:srgbClr>
              </a:solidFill>
            </a:ln>
          </c:spPr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industry'!$B$6:$B$19</c:f>
              <c:numCache>
                <c:formatCode>_-* #\ ##0_-;\-* #\ ##0_-;_-* "-"??_-;_-@_-</c:formatCode>
                <c:ptCount val="14"/>
                <c:pt idx="0">
                  <c:v>48.196160141868518</c:v>
                </c:pt>
                <c:pt idx="1">
                  <c:v>32.607453257785473</c:v>
                </c:pt>
                <c:pt idx="2">
                  <c:v>28.231047762975777</c:v>
                </c:pt>
                <c:pt idx="3">
                  <c:v>25.656630714532874</c:v>
                </c:pt>
                <c:pt idx="4">
                  <c:v>9.2298240103806233</c:v>
                </c:pt>
                <c:pt idx="5">
                  <c:v>10.160485671280277</c:v>
                </c:pt>
                <c:pt idx="6">
                  <c:v>9.2809636003460216</c:v>
                </c:pt>
                <c:pt idx="7">
                  <c:v>4.9507845588235293</c:v>
                </c:pt>
                <c:pt idx="8">
                  <c:v>4.6351314134948094</c:v>
                </c:pt>
                <c:pt idx="9">
                  <c:v>7.4850674031141873</c:v>
                </c:pt>
                <c:pt idx="10">
                  <c:v>4.11124337716263</c:v>
                </c:pt>
                <c:pt idx="11">
                  <c:v>4.1218533719723185</c:v>
                </c:pt>
                <c:pt idx="12">
                  <c:v>2.092150975778547</c:v>
                </c:pt>
                <c:pt idx="13">
                  <c:v>1.3368896055363322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9-4367-A0BC-C985947BF30D}"/>
            </c:ext>
          </c:extLst>
        </c:ser>
        <c:ser>
          <c:idx val="2"/>
          <c:order val="1"/>
          <c:tx>
            <c:strRef>
              <c:f>'5. Mfg sales by industry'!$C$5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44546A">
                <a:lumMod val="50000"/>
              </a:srgbClr>
            </a:solidFill>
            <a:ln w="19050">
              <a:noFill/>
            </a:ln>
          </c:spPr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industry'!$C$6:$C$19</c:f>
              <c:numCache>
                <c:formatCode>_-* #\ ##0_-;\-* #\ ##0_-;_-* "-"??_-;_-@_-</c:formatCode>
                <c:ptCount val="14"/>
                <c:pt idx="0">
                  <c:v>37.239597483478256</c:v>
                </c:pt>
                <c:pt idx="1">
                  <c:v>15.443328311304345</c:v>
                </c:pt>
                <c:pt idx="2">
                  <c:v>21.553151074782605</c:v>
                </c:pt>
                <c:pt idx="3">
                  <c:v>5.9759101982608689</c:v>
                </c:pt>
                <c:pt idx="4">
                  <c:v>7.1590037582608685</c:v>
                </c:pt>
                <c:pt idx="5">
                  <c:v>4.6805551721739125</c:v>
                </c:pt>
                <c:pt idx="6">
                  <c:v>3.9764675930434779</c:v>
                </c:pt>
                <c:pt idx="7">
                  <c:v>0.76570206086956516</c:v>
                </c:pt>
                <c:pt idx="8">
                  <c:v>1.4413138921739128</c:v>
                </c:pt>
                <c:pt idx="9">
                  <c:v>1.3638570191304347</c:v>
                </c:pt>
                <c:pt idx="10">
                  <c:v>2.1005713060869566</c:v>
                </c:pt>
                <c:pt idx="11">
                  <c:v>1.2238832817391303</c:v>
                </c:pt>
                <c:pt idx="12">
                  <c:v>0.64006201217391301</c:v>
                </c:pt>
                <c:pt idx="13">
                  <c:v>0.15213359652173913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9-4367-A0BC-C985947BF30D}"/>
            </c:ext>
          </c:extLst>
        </c:ser>
        <c:ser>
          <c:idx val="1"/>
          <c:order val="2"/>
          <c:tx>
            <c:strRef>
              <c:f>'5. Mfg sales by industry'!$D$5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industry'!$D$6:$D$19</c:f>
              <c:numCache>
                <c:formatCode>_-* #\ ##0_-;\-* #\ ##0_-;_-* "-"??_-;_-@_-</c:formatCode>
                <c:ptCount val="14"/>
                <c:pt idx="0">
                  <c:v>40.284918474190725</c:v>
                </c:pt>
                <c:pt idx="1">
                  <c:v>26.073247338582675</c:v>
                </c:pt>
                <c:pt idx="2">
                  <c:v>25.562651552055993</c:v>
                </c:pt>
                <c:pt idx="3">
                  <c:v>11.506849011373578</c:v>
                </c:pt>
                <c:pt idx="4">
                  <c:v>7.6054966614173223</c:v>
                </c:pt>
                <c:pt idx="5">
                  <c:v>8.4133041137357818</c:v>
                </c:pt>
                <c:pt idx="6">
                  <c:v>5.2428552423447066</c:v>
                </c:pt>
                <c:pt idx="7">
                  <c:v>3.1167598250218722</c:v>
                </c:pt>
                <c:pt idx="8">
                  <c:v>2.8475474610673666</c:v>
                </c:pt>
                <c:pt idx="9">
                  <c:v>3.7278580787401574</c:v>
                </c:pt>
                <c:pt idx="10">
                  <c:v>3.5671704251968501</c:v>
                </c:pt>
                <c:pt idx="11">
                  <c:v>2.5055901627296588</c:v>
                </c:pt>
                <c:pt idx="12">
                  <c:v>1.5740724566929134</c:v>
                </c:pt>
                <c:pt idx="13">
                  <c:v>0.36736446894138231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9-4367-A0BC-C985947BF30D}"/>
            </c:ext>
          </c:extLst>
        </c:ser>
        <c:ser>
          <c:idx val="3"/>
          <c:order val="3"/>
          <c:tx>
            <c:strRef>
              <c:f>'5. Mfg sales by industry'!$E$5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industry'!$E$6:$E$19</c:f>
              <c:numCache>
                <c:formatCode>_-* #\ ##0_-;\-* #\ ##0_-;_-* "-"??_-;_-@_-</c:formatCode>
                <c:ptCount val="14"/>
                <c:pt idx="0">
                  <c:v>48.037874677110523</c:v>
                </c:pt>
                <c:pt idx="1">
                  <c:v>28.83551386771105</c:v>
                </c:pt>
                <c:pt idx="2">
                  <c:v>26.951513596170578</c:v>
                </c:pt>
                <c:pt idx="3">
                  <c:v>17.574916055700609</c:v>
                </c:pt>
                <c:pt idx="4">
                  <c:v>8.7278753263707554</c:v>
                </c:pt>
                <c:pt idx="5">
                  <c:v>8.6469372689295021</c:v>
                </c:pt>
                <c:pt idx="6">
                  <c:v>7.8300340156657953</c:v>
                </c:pt>
                <c:pt idx="7">
                  <c:v>4.5080655126196687</c:v>
                </c:pt>
                <c:pt idx="8">
                  <c:v>3.9029297789382063</c:v>
                </c:pt>
                <c:pt idx="9">
                  <c:v>4.20955124630113</c:v>
                </c:pt>
                <c:pt idx="10">
                  <c:v>3.8857584247171451</c:v>
                </c:pt>
                <c:pt idx="11">
                  <c:v>2.5929932184508266</c:v>
                </c:pt>
                <c:pt idx="12">
                  <c:v>1.9450534116623148</c:v>
                </c:pt>
                <c:pt idx="13">
                  <c:v>0.71310083899042642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9-4367-A0BC-C985947BF30D}"/>
            </c:ext>
          </c:extLst>
        </c:ser>
        <c:ser>
          <c:idx val="4"/>
          <c:order val="4"/>
          <c:tx>
            <c:strRef>
              <c:f>'5. Mfg sales by industry'!$F$5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industry'!$F$6:$F$19</c:f>
              <c:numCache>
                <c:formatCode>_-* #\ ##0_-;\-* #\ ##0_-;_-* "-"??_-;_-@_-</c:formatCode>
                <c:ptCount val="14"/>
                <c:pt idx="0">
                  <c:v>43.275468934707902</c:v>
                </c:pt>
                <c:pt idx="1">
                  <c:v>30.732135783505154</c:v>
                </c:pt>
                <c:pt idx="2">
                  <c:v>27.531578977663226</c:v>
                </c:pt>
                <c:pt idx="3">
                  <c:v>23.953290261168384</c:v>
                </c:pt>
                <c:pt idx="4">
                  <c:v>9.225571307560136</c:v>
                </c:pt>
                <c:pt idx="5">
                  <c:v>10.173616457044671</c:v>
                </c:pt>
                <c:pt idx="6">
                  <c:v>7.8066755240549819</c:v>
                </c:pt>
                <c:pt idx="7">
                  <c:v>5.2471412422680404</c:v>
                </c:pt>
                <c:pt idx="8">
                  <c:v>4.1145745893470789</c:v>
                </c:pt>
                <c:pt idx="9">
                  <c:v>4.8417128247422676</c:v>
                </c:pt>
                <c:pt idx="10">
                  <c:v>4.2515755824742261</c:v>
                </c:pt>
                <c:pt idx="11">
                  <c:v>2.8869689192439858</c:v>
                </c:pt>
                <c:pt idx="12">
                  <c:v>1.8799886804123709</c:v>
                </c:pt>
                <c:pt idx="13">
                  <c:v>0.85279777491408926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79-4367-A0BC-C985947BF30D}"/>
            </c:ext>
          </c:extLst>
        </c:ser>
        <c:ser>
          <c:idx val="5"/>
          <c:order val="5"/>
          <c:tx>
            <c:strRef>
              <c:f>'5. Mfg sales by industry'!$G$5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industry'!$G$6:$G$19</c:f>
              <c:numCache>
                <c:formatCode>_-* #\ ##0_-;\-* #\ ##0_-;_-* "-"??_-;_-@_-</c:formatCode>
                <c:ptCount val="14"/>
                <c:pt idx="0">
                  <c:v>48.41635592268041</c:v>
                </c:pt>
                <c:pt idx="1">
                  <c:v>30.018372489690719</c:v>
                </c:pt>
                <c:pt idx="2">
                  <c:v>28.176537252577315</c:v>
                </c:pt>
                <c:pt idx="3">
                  <c:v>23.83210038831615</c:v>
                </c:pt>
                <c:pt idx="4">
                  <c:v>9.483238274914088</c:v>
                </c:pt>
                <c:pt idx="5">
                  <c:v>9.7065553230240553</c:v>
                </c:pt>
                <c:pt idx="6">
                  <c:v>8.5156075309278343</c:v>
                </c:pt>
                <c:pt idx="7">
                  <c:v>5.4883640034364261</c:v>
                </c:pt>
                <c:pt idx="8">
                  <c:v>4.7080175017182126</c:v>
                </c:pt>
                <c:pt idx="9">
                  <c:v>6.8050995549828182</c:v>
                </c:pt>
                <c:pt idx="10">
                  <c:v>4.2815449879725085</c:v>
                </c:pt>
                <c:pt idx="11">
                  <c:v>3.3591969158075603</c:v>
                </c:pt>
                <c:pt idx="12">
                  <c:v>1.8661098745704465</c:v>
                </c:pt>
                <c:pt idx="13">
                  <c:v>1.1044313934707903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79-4367-A0BC-C985947BF30D}"/>
            </c:ext>
          </c:extLst>
        </c:ser>
        <c:ser>
          <c:idx val="6"/>
          <c:order val="6"/>
          <c:tx>
            <c:strRef>
              <c:f>'5. Mfg sales by industry'!$H$5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industry'!$H$6:$H$19</c:f>
              <c:numCache>
                <c:formatCode>_-* #\ ##0_-;\-* #\ ##0_-;_-* "-"??_-;_-@_-</c:formatCode>
                <c:ptCount val="14"/>
                <c:pt idx="0">
                  <c:v>49.669449999999998</c:v>
                </c:pt>
                <c:pt idx="1">
                  <c:v>33.506126999999999</c:v>
                </c:pt>
                <c:pt idx="2">
                  <c:v>27.923656000000001</c:v>
                </c:pt>
                <c:pt idx="3">
                  <c:v>25.172073999999999</c:v>
                </c:pt>
                <c:pt idx="4">
                  <c:v>9.3880739999999996</c:v>
                </c:pt>
                <c:pt idx="5">
                  <c:v>10.409603000000001</c:v>
                </c:pt>
                <c:pt idx="6">
                  <c:v>8.545064</c:v>
                </c:pt>
                <c:pt idx="7">
                  <c:v>5.7169239999999997</c:v>
                </c:pt>
                <c:pt idx="8">
                  <c:v>4.78843</c:v>
                </c:pt>
                <c:pt idx="9">
                  <c:v>6.3574950000000001</c:v>
                </c:pt>
                <c:pt idx="10">
                  <c:v>4.5350239999999999</c:v>
                </c:pt>
                <c:pt idx="11">
                  <c:v>3.134782</c:v>
                </c:pt>
                <c:pt idx="12">
                  <c:v>1.9819450000000001</c:v>
                </c:pt>
                <c:pt idx="13">
                  <c:v>1.262864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79-4367-A0BC-C985947B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overlap val="23"/>
        <c:axId val="269661696"/>
        <c:axId val="269663232"/>
      </c:barChart>
      <c:lineChart>
        <c:grouping val="standard"/>
        <c:varyColors val="0"/>
        <c:ser>
          <c:idx val="7"/>
          <c:order val="7"/>
          <c:tx>
            <c:strRef>
              <c:f>'5. Mfg sales by industry'!$I$5</c:f>
              <c:strCache>
                <c:ptCount val="1"/>
                <c:pt idx="0">
                  <c:v>September as % of March (right axis)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28"/>
            <c:spPr>
              <a:solidFill>
                <a:sysClr val="window" lastClr="FFFFFF">
                  <a:alpha val="72000"/>
                </a:sysClr>
              </a:solidFill>
              <a:ln w="12700">
                <a:solidFill>
                  <a:srgbClr val="5B9BD5">
                    <a:lumMod val="50000"/>
                  </a:srgbClr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 Mfg sales by industry'!$A$6:$A$19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'5. Mfg sales by industry'!$I$6:$I$19</c:f>
              <c:numCache>
                <c:formatCode>0%</c:formatCode>
                <c:ptCount val="14"/>
                <c:pt idx="0">
                  <c:v>1.0305686148812427</c:v>
                </c:pt>
                <c:pt idx="1">
                  <c:v>1.0275603781475928</c:v>
                </c:pt>
                <c:pt idx="2">
                  <c:v>0.98911157086493573</c:v>
                </c:pt>
                <c:pt idx="3">
                  <c:v>0.98111378224505508</c:v>
                </c:pt>
                <c:pt idx="4">
                  <c:v>1.0171455045558178</c:v>
                </c:pt>
                <c:pt idx="5">
                  <c:v>1.0245182500895484</c:v>
                </c:pt>
                <c:pt idx="6">
                  <c:v>0.92070870741066313</c:v>
                </c:pt>
                <c:pt idx="7">
                  <c:v>1.1547511171357718</c:v>
                </c:pt>
                <c:pt idx="8">
                  <c:v>1.0330731909906317</c:v>
                </c:pt>
                <c:pt idx="9">
                  <c:v>0.8493570809201989</c:v>
                </c:pt>
                <c:pt idx="10">
                  <c:v>1.1030784567976226</c:v>
                </c:pt>
                <c:pt idx="11">
                  <c:v>0.76052729612261727</c:v>
                </c:pt>
                <c:pt idx="12">
                  <c:v>0.94732408078841623</c:v>
                </c:pt>
                <c:pt idx="13">
                  <c:v>0.94462848298784197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79-4367-A0BC-C985947B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413664"/>
        <c:axId val="1946397024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billions of constant (2020)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1946397024"/>
        <c:scaling>
          <c:orientation val="minMax"/>
          <c:max val="1.2"/>
        </c:scaling>
        <c:delete val="0"/>
        <c:axPos val="r"/>
        <c:numFmt formatCode="0%" sourceLinked="1"/>
        <c:majorTickMark val="out"/>
        <c:minorTickMark val="none"/>
        <c:tickLblPos val="nextTo"/>
        <c:crossAx val="1946413664"/>
        <c:crosses val="max"/>
        <c:crossBetween val="between"/>
      </c:valAx>
      <c:catAx>
        <c:axId val="19464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63970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Catering and accommodation'!$C$5</c:f>
              <c:strCache>
                <c:ptCount val="1"/>
                <c:pt idx="0">
                  <c:v>restaurants and bars</c:v>
                </c:pt>
              </c:strCache>
            </c:strRef>
          </c:tx>
          <c:spPr>
            <a:ln w="190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'6. Catering and accommodation'!$B$6:$B$75</c:f>
              <c:strCache>
                <c:ptCount val="70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69">
                  <c:v>Oct-20</c:v>
                </c:pt>
              </c:strCache>
            </c:strRef>
          </c:cat>
          <c:val>
            <c:numRef>
              <c:f>'6. Catering and accommodation'!$C$6:$C$75</c:f>
              <c:numCache>
                <c:formatCode>_-* #\ ##0.0_-;\-* #\ ##0.0_-;_-* "-"??_-;_-@_-</c:formatCode>
                <c:ptCount val="70"/>
                <c:pt idx="0">
                  <c:v>5.7044121484814392</c:v>
                </c:pt>
                <c:pt idx="1">
                  <c:v>5.5962093959731529</c:v>
                </c:pt>
                <c:pt idx="2">
                  <c:v>5.5510262403528117</c:v>
                </c:pt>
                <c:pt idx="3">
                  <c:v>5.5853377049180324</c:v>
                </c:pt>
                <c:pt idx="4">
                  <c:v>5.442090294438386</c:v>
                </c:pt>
                <c:pt idx="5">
                  <c:v>5.5295478827361562</c:v>
                </c:pt>
                <c:pt idx="6">
                  <c:v>5.6033890440386678</c:v>
                </c:pt>
                <c:pt idx="7">
                  <c:v>5.618443823845328</c:v>
                </c:pt>
                <c:pt idx="8">
                  <c:v>5.5387789473684208</c:v>
                </c:pt>
                <c:pt idx="9">
                  <c:v>5.5801106109324756</c:v>
                </c:pt>
                <c:pt idx="10">
                  <c:v>5.5971460385438965</c:v>
                </c:pt>
                <c:pt idx="11">
                  <c:v>5.7668286019210244</c:v>
                </c:pt>
                <c:pt idx="12">
                  <c:v>5.6047915254237282</c:v>
                </c:pt>
                <c:pt idx="13">
                  <c:v>5.6342269592476484</c:v>
                </c:pt>
                <c:pt idx="14">
                  <c:v>5.6923037344398333</c:v>
                </c:pt>
                <c:pt idx="15">
                  <c:v>5.5018567901234574</c:v>
                </c:pt>
                <c:pt idx="16">
                  <c:v>5.7214012320328536</c:v>
                </c:pt>
                <c:pt idx="17">
                  <c:v>5.5809879468845756</c:v>
                </c:pt>
                <c:pt idx="18">
                  <c:v>5.6120802431610937</c:v>
                </c:pt>
                <c:pt idx="19">
                  <c:v>5.6693014198782956</c:v>
                </c:pt>
                <c:pt idx="20">
                  <c:v>5.7198898785425092</c:v>
                </c:pt>
                <c:pt idx="21">
                  <c:v>5.8435287009063437</c:v>
                </c:pt>
                <c:pt idx="22">
                  <c:v>5.730353413654619</c:v>
                </c:pt>
                <c:pt idx="23">
                  <c:v>5.6958688000000004</c:v>
                </c:pt>
                <c:pt idx="24">
                  <c:v>5.7725439363817097</c:v>
                </c:pt>
                <c:pt idx="25">
                  <c:v>5.7125191740412973</c:v>
                </c:pt>
                <c:pt idx="26">
                  <c:v>5.563813098729228</c:v>
                </c:pt>
                <c:pt idx="27">
                  <c:v>5.6667390624999996</c:v>
                </c:pt>
                <c:pt idx="28">
                  <c:v>5.6359696202531637</c:v>
                </c:pt>
                <c:pt idx="29">
                  <c:v>5.5857414965986392</c:v>
                </c:pt>
                <c:pt idx="30">
                  <c:v>5.8251736434108512</c:v>
                </c:pt>
                <c:pt idx="31">
                  <c:v>5.8320851887705709</c:v>
                </c:pt>
                <c:pt idx="32">
                  <c:v>5.9088647398843932</c:v>
                </c:pt>
                <c:pt idx="33">
                  <c:v>5.7904076849183488</c:v>
                </c:pt>
                <c:pt idx="34">
                  <c:v>5.9006418426103648</c:v>
                </c:pt>
                <c:pt idx="35">
                  <c:v>5.5433703915950341</c:v>
                </c:pt>
                <c:pt idx="36">
                  <c:v>5.8309897142857148</c:v>
                </c:pt>
                <c:pt idx="37">
                  <c:v>5.8581051039697538</c:v>
                </c:pt>
                <c:pt idx="38">
                  <c:v>5.9359035781544254</c:v>
                </c:pt>
                <c:pt idx="39">
                  <c:v>6.0164007476635515</c:v>
                </c:pt>
                <c:pt idx="40">
                  <c:v>5.9460134328358212</c:v>
                </c:pt>
                <c:pt idx="41">
                  <c:v>5.9914275092936808</c:v>
                </c:pt>
                <c:pt idx="42">
                  <c:v>6.0903933640552994</c:v>
                </c:pt>
                <c:pt idx="43">
                  <c:v>6.0806036900368996</c:v>
                </c:pt>
                <c:pt idx="44">
                  <c:v>6.0778901744719924</c:v>
                </c:pt>
                <c:pt idx="45">
                  <c:v>6.1541001828153554</c:v>
                </c:pt>
                <c:pt idx="46">
                  <c:v>6.293132846715328</c:v>
                </c:pt>
                <c:pt idx="47">
                  <c:v>6.1134230347349172</c:v>
                </c:pt>
                <c:pt idx="48">
                  <c:v>6.188474725274725</c:v>
                </c:pt>
                <c:pt idx="49">
                  <c:v>6.221801271571298</c:v>
                </c:pt>
                <c:pt idx="50">
                  <c:v>6.4107416216216215</c:v>
                </c:pt>
                <c:pt idx="51">
                  <c:v>6.155265890778872</c:v>
                </c:pt>
                <c:pt idx="52">
                  <c:v>6.1726714285714275</c:v>
                </c:pt>
                <c:pt idx="53">
                  <c:v>6.2352911032028464</c:v>
                </c:pt>
                <c:pt idx="54">
                  <c:v>5.9896241134751769</c:v>
                </c:pt>
                <c:pt idx="55">
                  <c:v>6.1113973474801062</c:v>
                </c:pt>
                <c:pt idx="56">
                  <c:v>6.1383858906525566</c:v>
                </c:pt>
                <c:pt idx="57">
                  <c:v>6.1090313932980598</c:v>
                </c:pt>
                <c:pt idx="58">
                  <c:v>6.281370220264316</c:v>
                </c:pt>
                <c:pt idx="59">
                  <c:v>6.3049420035149391</c:v>
                </c:pt>
                <c:pt idx="60">
                  <c:v>6.225921121822962</c:v>
                </c:pt>
                <c:pt idx="61">
                  <c:v>6.2352138888888886</c:v>
                </c:pt>
                <c:pt idx="62">
                  <c:v>4.5597467128027684</c:v>
                </c:pt>
                <c:pt idx="63">
                  <c:v>0.27910121739130439</c:v>
                </c:pt>
                <c:pt idx="64">
                  <c:v>0.79981942257217853</c:v>
                </c:pt>
                <c:pt idx="65">
                  <c:v>2.5796637075718012</c:v>
                </c:pt>
                <c:pt idx="66">
                  <c:v>2.8699285223367692</c:v>
                </c:pt>
                <c:pt idx="67">
                  <c:v>3.3394364261168379</c:v>
                </c:pt>
                <c:pt idx="68">
                  <c:v>3.509108747855918</c:v>
                </c:pt>
                <c:pt idx="69">
                  <c:v>3.968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B28-414C-A9FE-507F3DEC4F57}"/>
            </c:ext>
          </c:extLst>
        </c:ser>
        <c:ser>
          <c:idx val="2"/>
          <c:order val="1"/>
          <c:tx>
            <c:strRef>
              <c:f>'6. Catering and accommodation'!$D$5</c:f>
              <c:strCache>
                <c:ptCount val="1"/>
                <c:pt idx="0">
                  <c:v>accommodation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4"/>
            <c:spPr>
              <a:solidFill>
                <a:sysClr val="window" lastClr="FFFFFF"/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'6. Catering and accommodation'!$B$6:$B$75</c:f>
              <c:strCache>
                <c:ptCount val="70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69">
                  <c:v>Oct-20</c:v>
                </c:pt>
              </c:strCache>
            </c:strRef>
          </c:cat>
          <c:val>
            <c:numRef>
              <c:f>'6. Catering and accommodation'!$D$6:$D$75</c:f>
              <c:numCache>
                <c:formatCode>_-* #\ ##0.0_-;\-* #\ ##0.0_-;_-* "-"??_-;_-@_-</c:formatCode>
                <c:ptCount val="70"/>
                <c:pt idx="0">
                  <c:v>4.4641511811023618</c:v>
                </c:pt>
                <c:pt idx="1">
                  <c:v>4.4408823266219235</c:v>
                </c:pt>
                <c:pt idx="2">
                  <c:v>4.4825702315325255</c:v>
                </c:pt>
                <c:pt idx="3">
                  <c:v>4.5412861202185786</c:v>
                </c:pt>
                <c:pt idx="4">
                  <c:v>4.5183895310796078</c:v>
                </c:pt>
                <c:pt idx="5">
                  <c:v>4.4905224755700326</c:v>
                </c:pt>
                <c:pt idx="6">
                  <c:v>4.4558384532760478</c:v>
                </c:pt>
                <c:pt idx="7">
                  <c:v>4.6338612244897961</c:v>
                </c:pt>
                <c:pt idx="8">
                  <c:v>4.5402706766917289</c:v>
                </c:pt>
                <c:pt idx="9">
                  <c:v>4.6374482315112546</c:v>
                </c:pt>
                <c:pt idx="10">
                  <c:v>4.6626209850107063</c:v>
                </c:pt>
                <c:pt idx="11">
                  <c:v>4.8374147278548554</c:v>
                </c:pt>
                <c:pt idx="12">
                  <c:v>4.6744745762711855</c:v>
                </c:pt>
                <c:pt idx="13">
                  <c:v>4.7304610240334375</c:v>
                </c:pt>
                <c:pt idx="14">
                  <c:v>4.7535419087136921</c:v>
                </c:pt>
                <c:pt idx="15">
                  <c:v>4.5708213991769551</c:v>
                </c:pt>
                <c:pt idx="16">
                  <c:v>4.7784870636550307</c:v>
                </c:pt>
                <c:pt idx="17">
                  <c:v>4.5795383043922362</c:v>
                </c:pt>
                <c:pt idx="18">
                  <c:v>4.6350784194528867</c:v>
                </c:pt>
                <c:pt idx="19">
                  <c:v>4.5765225152129814</c:v>
                </c:pt>
                <c:pt idx="20">
                  <c:v>4.5481068825910924</c:v>
                </c:pt>
                <c:pt idx="21">
                  <c:v>4.6712942598187306</c:v>
                </c:pt>
                <c:pt idx="22">
                  <c:v>4.6286104417670684</c:v>
                </c:pt>
                <c:pt idx="23">
                  <c:v>4.4775280000000004</c:v>
                </c:pt>
                <c:pt idx="24">
                  <c:v>4.6372850894632212</c:v>
                </c:pt>
                <c:pt idx="25">
                  <c:v>4.6560361848574239</c:v>
                </c:pt>
                <c:pt idx="26">
                  <c:v>4.554400782013686</c:v>
                </c:pt>
                <c:pt idx="27">
                  <c:v>4.5520062499999998</c:v>
                </c:pt>
                <c:pt idx="28">
                  <c:v>4.4968568646543323</c:v>
                </c:pt>
                <c:pt idx="29">
                  <c:v>4.4534965986394557</c:v>
                </c:pt>
                <c:pt idx="30">
                  <c:v>4.6444976744186039</c:v>
                </c:pt>
                <c:pt idx="31">
                  <c:v>4.3490757018393031</c:v>
                </c:pt>
                <c:pt idx="32">
                  <c:v>4.3652593448940271</c:v>
                </c:pt>
                <c:pt idx="33">
                  <c:v>4.4946121037463982</c:v>
                </c:pt>
                <c:pt idx="34">
                  <c:v>4.4611547024952012</c:v>
                </c:pt>
                <c:pt idx="35">
                  <c:v>4.4797875835721106</c:v>
                </c:pt>
                <c:pt idx="36">
                  <c:v>4.5338422857142859</c:v>
                </c:pt>
                <c:pt idx="37">
                  <c:v>4.3308733459357285</c:v>
                </c:pt>
                <c:pt idx="38">
                  <c:v>4.3446960451977406</c:v>
                </c:pt>
                <c:pt idx="39">
                  <c:v>4.3232373831775694</c:v>
                </c:pt>
                <c:pt idx="40">
                  <c:v>4.2634179104477603</c:v>
                </c:pt>
                <c:pt idx="41">
                  <c:v>4.3111791821561338</c:v>
                </c:pt>
                <c:pt idx="42">
                  <c:v>4.3057754838709679</c:v>
                </c:pt>
                <c:pt idx="43">
                  <c:v>4.2922922509225092</c:v>
                </c:pt>
                <c:pt idx="44">
                  <c:v>4.3089439853076223</c:v>
                </c:pt>
                <c:pt idx="45">
                  <c:v>4.2724884826325411</c:v>
                </c:pt>
                <c:pt idx="46">
                  <c:v>4.276521167883212</c:v>
                </c:pt>
                <c:pt idx="47">
                  <c:v>4.2239107861060328</c:v>
                </c:pt>
                <c:pt idx="48">
                  <c:v>4.1896117216117208</c:v>
                </c:pt>
                <c:pt idx="49">
                  <c:v>4.1506964577656671</c:v>
                </c:pt>
                <c:pt idx="50">
                  <c:v>4.250362522522523</c:v>
                </c:pt>
                <c:pt idx="51">
                  <c:v>4.2151520143240822</c:v>
                </c:pt>
                <c:pt idx="52">
                  <c:v>4.1852985714285715</c:v>
                </c:pt>
                <c:pt idx="53">
                  <c:v>4.3766747330960856</c:v>
                </c:pt>
                <c:pt idx="54">
                  <c:v>4.203246808510638</c:v>
                </c:pt>
                <c:pt idx="55">
                  <c:v>4.3325467727674623</c:v>
                </c:pt>
                <c:pt idx="56">
                  <c:v>4.336225749559083</c:v>
                </c:pt>
                <c:pt idx="57">
                  <c:v>4.1595837742504411</c:v>
                </c:pt>
                <c:pt idx="58">
                  <c:v>4.1515968281938331</c:v>
                </c:pt>
                <c:pt idx="59">
                  <c:v>4.1603585237258347</c:v>
                </c:pt>
                <c:pt idx="60">
                  <c:v>4.1589398773006145</c:v>
                </c:pt>
                <c:pt idx="61">
                  <c:v>4.147616666666667</c:v>
                </c:pt>
                <c:pt idx="62">
                  <c:v>2.7590463667820067</c:v>
                </c:pt>
                <c:pt idx="63">
                  <c:v>0.12269078260869566</c:v>
                </c:pt>
                <c:pt idx="64">
                  <c:v>0.17187891513560802</c:v>
                </c:pt>
                <c:pt idx="65">
                  <c:v>0.44188825065274145</c:v>
                </c:pt>
                <c:pt idx="66">
                  <c:v>0.50352439862542953</c:v>
                </c:pt>
                <c:pt idx="67">
                  <c:v>0.83245085910652916</c:v>
                </c:pt>
                <c:pt idx="68">
                  <c:v>1.1714058319039453</c:v>
                </c:pt>
                <c:pt idx="69">
                  <c:v>1.2899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B28-414C-A9FE-507F3DEC4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Expenditure on GDP'!$B$4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'7. Expenditure on GDP'!$A$5:$A$10</c:f>
              <c:strCache>
                <c:ptCount val="6"/>
                <c:pt idx="0">
                  <c:v>households</c:v>
                </c:pt>
                <c:pt idx="1">
                  <c:v>general 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GDP</c:v>
                </c:pt>
              </c:strCache>
            </c:strRef>
          </c:cat>
          <c:val>
            <c:numRef>
              <c:f>'7. Expenditure on GDP'!$B$5:$B$10</c:f>
              <c:numCache>
                <c:formatCode>_-* #\ ##0.0_-;\-* #\ ##0.0_-;_-* "-"??_-;_-@_-</c:formatCode>
                <c:ptCount val="6"/>
                <c:pt idx="0">
                  <c:v>3.1940288567531239</c:v>
                </c:pt>
                <c:pt idx="1">
                  <c:v>1.1246630116360818</c:v>
                </c:pt>
                <c:pt idx="2">
                  <c:v>0.94842646788061324</c:v>
                </c:pt>
                <c:pt idx="3">
                  <c:v>1.743611967469014</c:v>
                </c:pt>
                <c:pt idx="4">
                  <c:v>1.5259425902880628</c:v>
                </c:pt>
                <c:pt idx="5">
                  <c:v>5.4118707272622011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E-4E3F-AEA7-01AAEDC23FF6}"/>
            </c:ext>
          </c:extLst>
        </c:ser>
        <c:ser>
          <c:idx val="1"/>
          <c:order val="1"/>
          <c:tx>
            <c:strRef>
              <c:f>'7. Expenditure on GDP'!$C$4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'7. Expenditure on GDP'!$A$5:$A$10</c:f>
              <c:strCache>
                <c:ptCount val="6"/>
                <c:pt idx="0">
                  <c:v>households</c:v>
                </c:pt>
                <c:pt idx="1">
                  <c:v>general 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GDP</c:v>
                </c:pt>
              </c:strCache>
            </c:strRef>
          </c:cat>
          <c:val>
            <c:numRef>
              <c:f>'7. Expenditure on GDP'!$C$5:$C$10</c:f>
              <c:numCache>
                <c:formatCode>_-* #\ ##0.0_-;\-* #\ ##0.0_-;_-* "-"??_-;_-@_-</c:formatCode>
                <c:ptCount val="6"/>
                <c:pt idx="0">
                  <c:v>3.1954174621798166</c:v>
                </c:pt>
                <c:pt idx="1">
                  <c:v>1.129566706628653</c:v>
                </c:pt>
                <c:pt idx="2">
                  <c:v>0.90079960297128636</c:v>
                </c:pt>
                <c:pt idx="3">
                  <c:v>1.7288724569694798</c:v>
                </c:pt>
                <c:pt idx="4">
                  <c:v>1.4569311457836971</c:v>
                </c:pt>
                <c:pt idx="5">
                  <c:v>5.3828035995644479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E-4E3F-AEA7-01AAEDC23FF6}"/>
            </c:ext>
          </c:extLst>
        </c:ser>
        <c:ser>
          <c:idx val="2"/>
          <c:order val="2"/>
          <c:tx>
            <c:strRef>
              <c:f>'7. Expenditure on GDP'!$D$4</c:f>
              <c:strCache>
                <c:ptCount val="1"/>
                <c:pt idx="0">
                  <c:v>Q2 2020</c:v>
                </c:pt>
              </c:strCache>
            </c:strRef>
          </c:tx>
          <c:invertIfNegative val="0"/>
          <c:cat>
            <c:strRef>
              <c:f>'7. Expenditure on GDP'!$A$5:$A$10</c:f>
              <c:strCache>
                <c:ptCount val="6"/>
                <c:pt idx="0">
                  <c:v>households</c:v>
                </c:pt>
                <c:pt idx="1">
                  <c:v>general 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GDP</c:v>
                </c:pt>
              </c:strCache>
            </c:strRef>
          </c:cat>
          <c:val>
            <c:numRef>
              <c:f>'7. Expenditure on GDP'!$D$5:$D$10</c:f>
              <c:numCache>
                <c:formatCode>_-* #\ ##0.0_-;\-* #\ ##0.0_-;_-* "-"??_-;_-@_-</c:formatCode>
                <c:ptCount val="6"/>
                <c:pt idx="0">
                  <c:v>2.654079005048978</c:v>
                </c:pt>
                <c:pt idx="1">
                  <c:v>1.123480514776273</c:v>
                </c:pt>
                <c:pt idx="2">
                  <c:v>0.71713832067506877</c:v>
                </c:pt>
                <c:pt idx="3">
                  <c:v>1.2099970666921749</c:v>
                </c:pt>
                <c:pt idx="4">
                  <c:v>1.2001249290139684</c:v>
                </c:pt>
                <c:pt idx="5">
                  <c:v>4.4404333201110227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E-4E3F-AEA7-01AAEDC23FF6}"/>
            </c:ext>
          </c:extLst>
        </c:ser>
        <c:ser>
          <c:idx val="3"/>
          <c:order val="3"/>
          <c:tx>
            <c:strRef>
              <c:f>'7. Expenditure on GDP'!$E$4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'7. Expenditure on GDP'!$A$5:$A$10</c:f>
              <c:strCache>
                <c:ptCount val="6"/>
                <c:pt idx="0">
                  <c:v>households</c:v>
                </c:pt>
                <c:pt idx="1">
                  <c:v>general 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GDP</c:v>
                </c:pt>
              </c:strCache>
            </c:strRef>
          </c:cat>
          <c:val>
            <c:numRef>
              <c:f>'7. Expenditure on GDP'!$E$5:$E$10</c:f>
              <c:numCache>
                <c:formatCode>_-* #\ ##0.0_-;\-* #\ ##0.0_-;_-* "-"??_-;_-@_-</c:formatCode>
                <c:ptCount val="6"/>
                <c:pt idx="0">
                  <c:v>3.0284408438487254</c:v>
                </c:pt>
                <c:pt idx="1">
                  <c:v>1.125370900067755</c:v>
                </c:pt>
                <c:pt idx="2">
                  <c:v>0.76048141408176007</c:v>
                </c:pt>
                <c:pt idx="3">
                  <c:v>1.5943272819461713</c:v>
                </c:pt>
                <c:pt idx="4">
                  <c:v>1.1953959143233936</c:v>
                </c:pt>
                <c:pt idx="5">
                  <c:v>5.0522636078878937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3E-4E3F-AEA7-01AAEDC2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rand</a:t>
                </a:r>
              </a:p>
            </c:rich>
          </c:tx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IMF forecasts by income'!$B$5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3"/>
              <c:layout>
                <c:manualLayout>
                  <c:x val="-1.0039099849007304E-16"/>
                  <c:y val="7.074944847814334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5400000" vert="horz"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2-4C7D-9462-A3CAB4631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 IMF forecasts by income'!$A$6:$A$11</c:f>
              <c:strCache>
                <c:ptCount val="6"/>
                <c:pt idx="0">
                  <c:v>South Africa</c:v>
                </c:pt>
                <c:pt idx="1">
                  <c:v>China</c:v>
                </c:pt>
                <c:pt idx="2">
                  <c:v>high income</c:v>
                </c:pt>
                <c:pt idx="3">
                  <c:v>other upper middle</c:v>
                </c:pt>
                <c:pt idx="4">
                  <c:v>lower middle income</c:v>
                </c:pt>
                <c:pt idx="5">
                  <c:v>low income</c:v>
                </c:pt>
              </c:strCache>
            </c:strRef>
          </c:cat>
          <c:val>
            <c:numRef>
              <c:f>'8. IMF forecasts by income'!$B$6:$B$11</c:f>
              <c:numCache>
                <c:formatCode>0.0%</c:formatCode>
                <c:ptCount val="6"/>
                <c:pt idx="0">
                  <c:v>1.5299999999999999E-3</c:v>
                </c:pt>
                <c:pt idx="1">
                  <c:v>6.1100000000000002E-2</c:v>
                </c:pt>
                <c:pt idx="2">
                  <c:v>1.6770488460481757E-2</c:v>
                </c:pt>
                <c:pt idx="3">
                  <c:v>1.1293742277298936E-2</c:v>
                </c:pt>
                <c:pt idx="4">
                  <c:v>4.2540424369172922E-2</c:v>
                </c:pt>
                <c:pt idx="5">
                  <c:v>4.9193351149941583E-2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2-4C7D-9462-A3CAB4631935}"/>
            </c:ext>
          </c:extLst>
        </c:ser>
        <c:ser>
          <c:idx val="1"/>
          <c:order val="1"/>
          <c:tx>
            <c:strRef>
              <c:f>'8. IMF forecasts by income'!$C$5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dLbls>
            <c:dLbl>
              <c:idx val="5"/>
              <c:layout>
                <c:manualLayout>
                  <c:x val="1.3689839756653862E-3"/>
                  <c:y val="-1.928509020637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2-4C7D-9462-A3CAB4631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 IMF forecasts by income'!$A$6:$A$11</c:f>
              <c:strCache>
                <c:ptCount val="6"/>
                <c:pt idx="0">
                  <c:v>South Africa</c:v>
                </c:pt>
                <c:pt idx="1">
                  <c:v>China</c:v>
                </c:pt>
                <c:pt idx="2">
                  <c:v>high income</c:v>
                </c:pt>
                <c:pt idx="3">
                  <c:v>other upper middle</c:v>
                </c:pt>
                <c:pt idx="4">
                  <c:v>lower middle income</c:v>
                </c:pt>
                <c:pt idx="5">
                  <c:v>low income</c:v>
                </c:pt>
              </c:strCache>
            </c:strRef>
          </c:cat>
          <c:val>
            <c:numRef>
              <c:f>'8. IMF forecasts by income'!$C$6:$C$11</c:f>
              <c:numCache>
                <c:formatCode>0.0%</c:formatCode>
                <c:ptCount val="6"/>
                <c:pt idx="0">
                  <c:v>-0.08</c:v>
                </c:pt>
                <c:pt idx="1">
                  <c:v>1.8509999999999999E-2</c:v>
                </c:pt>
                <c:pt idx="2">
                  <c:v>-5.776488333079579E-2</c:v>
                </c:pt>
                <c:pt idx="3">
                  <c:v>-6.1117497142600348E-2</c:v>
                </c:pt>
                <c:pt idx="4">
                  <c:v>-5.7013013661356429E-2</c:v>
                </c:pt>
                <c:pt idx="5">
                  <c:v>-1.2608800776366086E-2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2-4C7D-9462-A3CAB4631935}"/>
            </c:ext>
          </c:extLst>
        </c:ser>
        <c:ser>
          <c:idx val="2"/>
          <c:order val="2"/>
          <c:tx>
            <c:strRef>
              <c:f>'8. IMF forecasts by income'!$D$5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 IMF forecasts by income'!$A$6:$A$11</c:f>
              <c:strCache>
                <c:ptCount val="6"/>
                <c:pt idx="0">
                  <c:v>South Africa</c:v>
                </c:pt>
                <c:pt idx="1">
                  <c:v>China</c:v>
                </c:pt>
                <c:pt idx="2">
                  <c:v>high income</c:v>
                </c:pt>
                <c:pt idx="3">
                  <c:v>other upper middle</c:v>
                </c:pt>
                <c:pt idx="4">
                  <c:v>lower middle income</c:v>
                </c:pt>
                <c:pt idx="5">
                  <c:v>low income</c:v>
                </c:pt>
              </c:strCache>
            </c:strRef>
          </c:cat>
          <c:val>
            <c:numRef>
              <c:f>'8. IMF forecasts by income'!$D$6:$D$11</c:f>
              <c:numCache>
                <c:formatCode>0.0%</c:formatCode>
                <c:ptCount val="6"/>
                <c:pt idx="0">
                  <c:v>0.03</c:v>
                </c:pt>
                <c:pt idx="1">
                  <c:v>8.2369999999999999E-2</c:v>
                </c:pt>
                <c:pt idx="2">
                  <c:v>3.8339733162460116E-2</c:v>
                </c:pt>
                <c:pt idx="3">
                  <c:v>4.244609458475819E-2</c:v>
                </c:pt>
                <c:pt idx="4">
                  <c:v>6.3719051748313632E-2</c:v>
                </c:pt>
                <c:pt idx="5">
                  <c:v>2.8493512959052902E-2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2-4C7D-9462-A3CAB4631935}"/>
            </c:ext>
          </c:extLst>
        </c:ser>
        <c:ser>
          <c:idx val="3"/>
          <c:order val="3"/>
          <c:tx>
            <c:strRef>
              <c:f>'8. IMF forecasts by income'!$E$5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1038923101528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12-4C7D-9462-A3CAB4631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 IMF forecasts by income'!$A$6:$A$11</c:f>
              <c:strCache>
                <c:ptCount val="6"/>
                <c:pt idx="0">
                  <c:v>South Africa</c:v>
                </c:pt>
                <c:pt idx="1">
                  <c:v>China</c:v>
                </c:pt>
                <c:pt idx="2">
                  <c:v>high income</c:v>
                </c:pt>
                <c:pt idx="3">
                  <c:v>other upper middle</c:v>
                </c:pt>
                <c:pt idx="4">
                  <c:v>lower middle income</c:v>
                </c:pt>
                <c:pt idx="5">
                  <c:v>low income</c:v>
                </c:pt>
              </c:strCache>
            </c:strRef>
          </c:cat>
          <c:val>
            <c:numRef>
              <c:f>'8. IMF forecasts by income'!$E$6:$E$11</c:f>
              <c:numCache>
                <c:formatCode>0.0%</c:formatCode>
                <c:ptCount val="6"/>
                <c:pt idx="0">
                  <c:v>1.54E-2</c:v>
                </c:pt>
                <c:pt idx="1">
                  <c:v>5.7980000000000004E-2</c:v>
                </c:pt>
                <c:pt idx="2">
                  <c:v>2.963745129887585E-2</c:v>
                </c:pt>
                <c:pt idx="3">
                  <c:v>3.4908361148926925E-2</c:v>
                </c:pt>
                <c:pt idx="4">
                  <c:v>6.4234992263988017E-2</c:v>
                </c:pt>
                <c:pt idx="5">
                  <c:v>5.7315886986631183E-2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12-4C7D-9462-A3CAB46319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in val="-8.0000000000000016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IMF forecasts BRICS'!$B$3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59F-4F90-AD2D-495714006A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9F-4F90-AD2D-495714006A6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9F-4F90-AD2D-495714006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 IMF forecasts BRICS'!$A$4:$A$8</c:f>
              <c:strCache>
                <c:ptCount val="5"/>
                <c:pt idx="0">
                  <c:v>India</c:v>
                </c:pt>
                <c:pt idx="1">
                  <c:v>South Africa</c:v>
                </c:pt>
                <c:pt idx="2">
                  <c:v>Brazil</c:v>
                </c:pt>
                <c:pt idx="3">
                  <c:v>Russia</c:v>
                </c:pt>
                <c:pt idx="4">
                  <c:v>China</c:v>
                </c:pt>
              </c:strCache>
            </c:strRef>
          </c:cat>
          <c:val>
            <c:numRef>
              <c:f>'9. IMF forecasts BRICS'!$B$4:$B$8</c:f>
              <c:numCache>
                <c:formatCode>0.0%</c:formatCode>
                <c:ptCount val="5"/>
                <c:pt idx="0">
                  <c:v>4.181E-2</c:v>
                </c:pt>
                <c:pt idx="1">
                  <c:v>1.5299999999999999E-3</c:v>
                </c:pt>
                <c:pt idx="2">
                  <c:v>1.137E-2</c:v>
                </c:pt>
                <c:pt idx="3">
                  <c:v>1.3420000000000001E-2</c:v>
                </c:pt>
                <c:pt idx="4">
                  <c:v>6.1100000000000002E-2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9F-4F90-AD2D-495714006A68}"/>
            </c:ext>
          </c:extLst>
        </c:ser>
        <c:ser>
          <c:idx val="1"/>
          <c:order val="1"/>
          <c:tx>
            <c:strRef>
              <c:f>'9. IMF forecasts BRICS'!$C$3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 IMF forecasts BRICS'!$A$4:$A$8</c:f>
              <c:strCache>
                <c:ptCount val="5"/>
                <c:pt idx="0">
                  <c:v>India</c:v>
                </c:pt>
                <c:pt idx="1">
                  <c:v>South Africa</c:v>
                </c:pt>
                <c:pt idx="2">
                  <c:v>Brazil</c:v>
                </c:pt>
                <c:pt idx="3">
                  <c:v>Russia</c:v>
                </c:pt>
                <c:pt idx="4">
                  <c:v>China</c:v>
                </c:pt>
              </c:strCache>
            </c:strRef>
          </c:cat>
          <c:val>
            <c:numRef>
              <c:f>'9. IMF forecasts BRICS'!$C$4:$C$8</c:f>
              <c:numCache>
                <c:formatCode>0.0%</c:formatCode>
                <c:ptCount val="5"/>
                <c:pt idx="0">
                  <c:v>-0.10289</c:v>
                </c:pt>
                <c:pt idx="1">
                  <c:v>-0.08</c:v>
                </c:pt>
                <c:pt idx="2">
                  <c:v>-5.8009999999999999E-2</c:v>
                </c:pt>
                <c:pt idx="3">
                  <c:v>-4.1159999999999995E-2</c:v>
                </c:pt>
                <c:pt idx="4">
                  <c:v>1.8509999999999999E-2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9F-4F90-AD2D-495714006A68}"/>
            </c:ext>
          </c:extLst>
        </c:ser>
        <c:ser>
          <c:idx val="2"/>
          <c:order val="2"/>
          <c:tx>
            <c:strRef>
              <c:f>'9. IMF forecasts BRICS'!$D$3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 IMF forecasts BRICS'!$A$4:$A$8</c:f>
              <c:strCache>
                <c:ptCount val="5"/>
                <c:pt idx="0">
                  <c:v>India</c:v>
                </c:pt>
                <c:pt idx="1">
                  <c:v>South Africa</c:v>
                </c:pt>
                <c:pt idx="2">
                  <c:v>Brazil</c:v>
                </c:pt>
                <c:pt idx="3">
                  <c:v>Russia</c:v>
                </c:pt>
                <c:pt idx="4">
                  <c:v>China</c:v>
                </c:pt>
              </c:strCache>
            </c:strRef>
          </c:cat>
          <c:val>
            <c:numRef>
              <c:f>'9. IMF forecasts BRICS'!$D$4:$D$8</c:f>
              <c:numCache>
                <c:formatCode>0.0%</c:formatCode>
                <c:ptCount val="5"/>
                <c:pt idx="0">
                  <c:v>8.8040000000000007E-2</c:v>
                </c:pt>
                <c:pt idx="1">
                  <c:v>0.03</c:v>
                </c:pt>
                <c:pt idx="2">
                  <c:v>2.828E-2</c:v>
                </c:pt>
                <c:pt idx="3">
                  <c:v>2.8159999999999998E-2</c:v>
                </c:pt>
                <c:pt idx="4">
                  <c:v>8.2369999999999999E-2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9F-4F90-AD2D-495714006A68}"/>
            </c:ext>
          </c:extLst>
        </c:ser>
        <c:ser>
          <c:idx val="3"/>
          <c:order val="3"/>
          <c:tx>
            <c:strRef>
              <c:f>'9. IMF forecasts BRICS'!$E$3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'9. IMF forecasts BRICS'!$A$4:$A$8</c:f>
              <c:strCache>
                <c:ptCount val="5"/>
                <c:pt idx="0">
                  <c:v>India</c:v>
                </c:pt>
                <c:pt idx="1">
                  <c:v>South Africa</c:v>
                </c:pt>
                <c:pt idx="2">
                  <c:v>Brazil</c:v>
                </c:pt>
                <c:pt idx="3">
                  <c:v>Russia</c:v>
                </c:pt>
                <c:pt idx="4">
                  <c:v>China</c:v>
                </c:pt>
              </c:strCache>
            </c:strRef>
          </c:cat>
          <c:val>
            <c:numRef>
              <c:f>'9. IMF forecasts BRICS'!$E$4:$E$8</c:f>
              <c:numCache>
                <c:formatCode>0.0%</c:formatCode>
                <c:ptCount val="5"/>
                <c:pt idx="0">
                  <c:v>7.986E-2</c:v>
                </c:pt>
                <c:pt idx="1">
                  <c:v>1.54E-2</c:v>
                </c:pt>
                <c:pt idx="2">
                  <c:v>2.2719999999999997E-2</c:v>
                </c:pt>
                <c:pt idx="3">
                  <c:v>2.349E-2</c:v>
                </c:pt>
                <c:pt idx="4">
                  <c:v>5.7980000000000004E-2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9F-4F90-AD2D-495714006A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88177" y="661458"/>
    <xdr:ext cx="9276953" cy="4418542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095946" y="2604358"/>
    <xdr:ext cx="11678478" cy="51076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2059618" y="0"/>
    <xdr:ext cx="9276953" cy="494546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182802</xdr:rowOff>
    </xdr:from>
    <xdr:to>
      <xdr:col>13</xdr:col>
      <xdr:colOff>453939</xdr:colOff>
      <xdr:row>35</xdr:row>
      <xdr:rowOff>64878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226098</xdr:colOff>
      <xdr:row>0</xdr:row>
      <xdr:rowOff>4811</xdr:rowOff>
    </xdr:from>
    <xdr:to>
      <xdr:col>24</xdr:col>
      <xdr:colOff>346363</xdr:colOff>
      <xdr:row>21</xdr:row>
      <xdr:rowOff>33674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10079</xdr:colOff>
      <xdr:row>6</xdr:row>
      <xdr:rowOff>161270</xdr:rowOff>
    </xdr:from>
    <xdr:to>
      <xdr:col>20</xdr:col>
      <xdr:colOff>80635</xdr:colOff>
      <xdr:row>30</xdr:row>
      <xdr:rowOff>141111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598406</xdr:colOff>
      <xdr:row>4</xdr:row>
      <xdr:rowOff>150687</xdr:rowOff>
    </xdr:from>
    <xdr:to>
      <xdr:col>37</xdr:col>
      <xdr:colOff>452033</xdr:colOff>
      <xdr:row>26</xdr:row>
      <xdr:rowOff>48432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598406</xdr:colOff>
      <xdr:row>26</xdr:row>
      <xdr:rowOff>172212</xdr:rowOff>
    </xdr:from>
    <xdr:to>
      <xdr:col>37</xdr:col>
      <xdr:colOff>447728</xdr:colOff>
      <xdr:row>47</xdr:row>
      <xdr:rowOff>86101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657600" y="374650"/>
    <xdr:ext cx="10363200" cy="536575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57600" y="5905500"/>
    <xdr:ext cx="10363200" cy="536575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4069773" y="894773"/>
    <xdr:ext cx="9276953" cy="4512348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069773" y="5585114"/>
    <xdr:ext cx="9276953" cy="4512348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10140950" y="1498601"/>
    <xdr:ext cx="9271992" cy="4799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262256" y="3667590"/>
    <xdr:ext cx="10268415" cy="4835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34428" y="1304378"/>
    <xdr:ext cx="9276953" cy="4826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6162675" y="749300"/>
    <xdr:ext cx="9276953" cy="4849283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262064" y="4016626"/>
    <xdr:ext cx="9276953" cy="524631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567060</xdr:colOff>
      <xdr:row>4</xdr:row>
      <xdr:rowOff>14883</xdr:rowOff>
    </xdr:from>
    <xdr:to>
      <xdr:col>16</xdr:col>
      <xdr:colOff>392436</xdr:colOff>
      <xdr:row>23</xdr:row>
      <xdr:rowOff>56660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4522611"/>
    <xdr:ext cx="9276953" cy="605234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665357" y="136069"/>
    <xdr:ext cx="16056429" cy="65824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12241" y="892969"/>
    <xdr:ext cx="13060494" cy="480218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789334" y="261056"/>
    <xdr:ext cx="10759722" cy="54539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486400" y="749301"/>
    <xdr:ext cx="9271992" cy="4648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3043208"/>
    <xdr:ext cx="9276953" cy="4468962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569805" y="712304"/>
    <xdr:ext cx="9271992" cy="60473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423228" y="553894"/>
    <xdr:ext cx="9271992" cy="52303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mineralscouncil.org.za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48" zoomScaleNormal="48" workbookViewId="0">
      <pane xSplit="1" ySplit="3" topLeftCell="B81" activePane="bottomRight" state="frozen"/>
      <selection pane="topRight" activeCell="B1" sqref="B1"/>
      <selection pane="bottomLeft" activeCell="A4" sqref="A4"/>
      <selection pane="bottomRight" activeCell="F97" sqref="F97"/>
    </sheetView>
  </sheetViews>
  <sheetFormatPr defaultRowHeight="14.75" x14ac:dyDescent="0.75"/>
  <cols>
    <col min="1" max="1" width="7.31640625" customWidth="1"/>
    <col min="2" max="2" width="16.86328125" style="13" customWidth="1"/>
    <col min="3" max="3" width="17.6796875" style="20" bestFit="1" customWidth="1"/>
    <col min="5" max="5" width="10.6796875" bestFit="1" customWidth="1"/>
  </cols>
  <sheetData>
    <row r="1" spans="1:13" ht="26" x14ac:dyDescent="1.2">
      <c r="A1" s="1" t="s">
        <v>0</v>
      </c>
      <c r="B1" s="2"/>
      <c r="C1" s="28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6" x14ac:dyDescent="1.2">
      <c r="A2" s="1"/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9" customHeight="1" x14ac:dyDescent="1.2">
      <c r="A3" s="1"/>
      <c r="B3" s="4" t="s">
        <v>147</v>
      </c>
      <c r="C3" s="29" t="s">
        <v>148</v>
      </c>
      <c r="D3" s="3"/>
      <c r="E3" s="5" t="s">
        <v>149</v>
      </c>
      <c r="F3" s="3"/>
      <c r="G3" s="3"/>
      <c r="I3" s="3"/>
      <c r="J3" s="3"/>
      <c r="K3" s="3"/>
      <c r="L3" s="3"/>
      <c r="M3" s="3"/>
    </row>
    <row r="4" spans="1:13" x14ac:dyDescent="0.75">
      <c r="A4" s="6">
        <v>1994</v>
      </c>
      <c r="B4" s="7">
        <f t="shared" ref="B4:B67" si="0">(1+E4)^(1/4)-1</f>
        <v>-5.0037543810244056E-4</v>
      </c>
      <c r="C4" s="30">
        <v>1623437</v>
      </c>
      <c r="E4" s="8">
        <v>-2E-3</v>
      </c>
    </row>
    <row r="5" spans="1:13" x14ac:dyDescent="0.75">
      <c r="A5" s="6"/>
      <c r="B5" s="7">
        <f t="shared" si="0"/>
        <v>9.7565843331155477E-3</v>
      </c>
      <c r="C5" s="30">
        <v>1639276.2</v>
      </c>
      <c r="E5" s="8">
        <f t="shared" ref="E5:E68" si="1">POWER(C5/C4,4)-1</f>
        <v>3.9601206974523739E-2</v>
      </c>
    </row>
    <row r="6" spans="1:13" x14ac:dyDescent="0.75">
      <c r="A6" s="6"/>
      <c r="B6" s="7">
        <f t="shared" si="0"/>
        <v>1.1245145875966589E-2</v>
      </c>
      <c r="C6" s="30">
        <v>1657710.1</v>
      </c>
      <c r="E6" s="8">
        <f t="shared" si="1"/>
        <v>4.5745007272415261E-2</v>
      </c>
    </row>
    <row r="7" spans="1:13" x14ac:dyDescent="0.75">
      <c r="A7" s="6"/>
      <c r="B7" s="7">
        <f t="shared" si="0"/>
        <v>1.8582983840178091E-2</v>
      </c>
      <c r="C7" s="30">
        <v>1688515.3</v>
      </c>
      <c r="E7" s="8">
        <f t="shared" si="1"/>
        <v>7.6429687187754558E-2</v>
      </c>
    </row>
    <row r="8" spans="1:13" x14ac:dyDescent="0.75">
      <c r="A8" s="6">
        <v>1995</v>
      </c>
      <c r="B8" s="7">
        <f t="shared" si="0"/>
        <v>2.4994739461348114E-3</v>
      </c>
      <c r="C8" s="30">
        <v>1692735.7</v>
      </c>
      <c r="E8" s="8">
        <f t="shared" si="1"/>
        <v>1.0035442504167325E-2</v>
      </c>
    </row>
    <row r="9" spans="1:13" x14ac:dyDescent="0.75">
      <c r="A9" s="6"/>
      <c r="B9" s="7">
        <f t="shared" si="0"/>
        <v>2.8748138294714121E-3</v>
      </c>
      <c r="C9" s="30">
        <v>1697602</v>
      </c>
      <c r="E9" s="8">
        <f t="shared" si="1"/>
        <v>1.1548937749735977E-2</v>
      </c>
    </row>
    <row r="10" spans="1:13" x14ac:dyDescent="0.75">
      <c r="A10" s="6"/>
      <c r="B10" s="7">
        <f t="shared" si="0"/>
        <v>6.6346528809462235E-3</v>
      </c>
      <c r="C10" s="30">
        <v>1708865</v>
      </c>
      <c r="E10" s="8">
        <f t="shared" si="1"/>
        <v>2.6803893367552956E-2</v>
      </c>
    </row>
    <row r="11" spans="1:13" x14ac:dyDescent="0.75">
      <c r="A11" s="6"/>
      <c r="B11" s="7">
        <f t="shared" si="0"/>
        <v>3.3636360976436741E-3</v>
      </c>
      <c r="C11" s="30">
        <v>1714613</v>
      </c>
      <c r="E11" s="8">
        <f t="shared" si="1"/>
        <v>1.3522581030724901E-2</v>
      </c>
    </row>
    <row r="12" spans="1:13" x14ac:dyDescent="0.75">
      <c r="A12" s="6">
        <v>1996</v>
      </c>
      <c r="B12" s="7">
        <f t="shared" si="0"/>
        <v>1.852499660273188E-2</v>
      </c>
      <c r="C12" s="30">
        <v>1746376.2</v>
      </c>
      <c r="E12" s="8">
        <f t="shared" si="1"/>
        <v>7.6184586474960181E-2</v>
      </c>
    </row>
    <row r="13" spans="1:13" x14ac:dyDescent="0.75">
      <c r="A13" s="6"/>
      <c r="B13" s="7">
        <f t="shared" si="0"/>
        <v>1.1913584255213827E-2</v>
      </c>
      <c r="C13" s="30">
        <v>1767181.8</v>
      </c>
      <c r="E13" s="8">
        <f t="shared" si="1"/>
        <v>4.8512721851164953E-2</v>
      </c>
    </row>
    <row r="14" spans="1:13" x14ac:dyDescent="0.75">
      <c r="A14" s="6"/>
      <c r="B14" s="7">
        <f t="shared" si="0"/>
        <v>1.1914846565305171E-2</v>
      </c>
      <c r="C14" s="30">
        <v>1788237.5</v>
      </c>
      <c r="E14" s="8">
        <f t="shared" si="1"/>
        <v>4.8517953723478557E-2</v>
      </c>
    </row>
    <row r="15" spans="1:13" x14ac:dyDescent="0.75">
      <c r="A15" s="6"/>
      <c r="B15" s="7">
        <f t="shared" si="0"/>
        <v>9.3816956640266902E-3</v>
      </c>
      <c r="C15" s="30">
        <v>1805014.2</v>
      </c>
      <c r="E15" s="8">
        <f t="shared" si="1"/>
        <v>3.805819064947058E-2</v>
      </c>
    </row>
    <row r="16" spans="1:13" x14ac:dyDescent="0.75">
      <c r="A16" s="6">
        <v>1997</v>
      </c>
      <c r="B16" s="7">
        <f t="shared" si="0"/>
        <v>4.6421795462883164E-3</v>
      </c>
      <c r="C16" s="30">
        <v>1813393.4</v>
      </c>
      <c r="E16" s="8">
        <f t="shared" si="1"/>
        <v>1.8698417787925914E-2</v>
      </c>
    </row>
    <row r="17" spans="1:5" x14ac:dyDescent="0.75">
      <c r="A17" s="6"/>
      <c r="B17" s="7">
        <f t="shared" si="0"/>
        <v>6.2740936412364334E-3</v>
      </c>
      <c r="C17" s="30">
        <v>1824770.8</v>
      </c>
      <c r="E17" s="8">
        <f t="shared" si="1"/>
        <v>2.5333549520592191E-2</v>
      </c>
    </row>
    <row r="18" spans="1:5" x14ac:dyDescent="0.75">
      <c r="A18" s="6"/>
      <c r="B18" s="7">
        <f t="shared" si="0"/>
        <v>9.9426185469431161E-4</v>
      </c>
      <c r="C18" s="30">
        <v>1826585.1</v>
      </c>
      <c r="E18" s="8">
        <f t="shared" si="1"/>
        <v>3.9829826911053079E-3</v>
      </c>
    </row>
    <row r="19" spans="1:5" x14ac:dyDescent="0.75">
      <c r="A19" s="6"/>
      <c r="B19" s="7">
        <f t="shared" si="0"/>
        <v>1.3812660576273394E-4</v>
      </c>
      <c r="C19" s="30">
        <v>1826837.4</v>
      </c>
      <c r="E19" s="8">
        <f t="shared" si="1"/>
        <v>5.5262090734808922E-4</v>
      </c>
    </row>
    <row r="20" spans="1:5" x14ac:dyDescent="0.75">
      <c r="A20" s="6">
        <v>1998</v>
      </c>
      <c r="B20" s="7">
        <f t="shared" si="0"/>
        <v>2.6270537268398009E-3</v>
      </c>
      <c r="C20" s="30">
        <v>1831636.6</v>
      </c>
      <c r="E20" s="8">
        <f t="shared" si="1"/>
        <v>1.0549695944203963E-2</v>
      </c>
    </row>
    <row r="21" spans="1:5" x14ac:dyDescent="0.75">
      <c r="A21" s="6"/>
      <c r="B21" s="7">
        <f t="shared" si="0"/>
        <v>1.414254334074716E-3</v>
      </c>
      <c r="C21" s="30">
        <v>1834227</v>
      </c>
      <c r="E21" s="8">
        <f t="shared" si="1"/>
        <v>5.6690293469148223E-3</v>
      </c>
    </row>
    <row r="22" spans="1:5" x14ac:dyDescent="0.75">
      <c r="A22" s="6"/>
      <c r="B22" s="7">
        <f t="shared" si="0"/>
        <v>-2.1903504855179667E-3</v>
      </c>
      <c r="C22" s="30">
        <v>1830209.4</v>
      </c>
      <c r="E22" s="8">
        <f t="shared" si="1"/>
        <v>-8.732658141568872E-3</v>
      </c>
    </row>
    <row r="23" spans="1:5" x14ac:dyDescent="0.75">
      <c r="A23" s="6"/>
      <c r="B23" s="7">
        <f t="shared" si="0"/>
        <v>9.6284064544760462E-4</v>
      </c>
      <c r="C23" s="30">
        <v>1831971.6</v>
      </c>
      <c r="E23" s="8">
        <f t="shared" si="1"/>
        <v>3.856928525753478E-3</v>
      </c>
    </row>
    <row r="24" spans="1:5" x14ac:dyDescent="0.75">
      <c r="A24" s="6">
        <v>1999</v>
      </c>
      <c r="B24" s="7">
        <f t="shared" si="0"/>
        <v>9.6107385070816065E-3</v>
      </c>
      <c r="C24" s="30">
        <v>1849578.2</v>
      </c>
      <c r="E24" s="8">
        <f t="shared" si="1"/>
        <v>3.9000711160986912E-2</v>
      </c>
    </row>
    <row r="25" spans="1:5" x14ac:dyDescent="0.75">
      <c r="A25" s="6"/>
      <c r="B25" s="7">
        <f t="shared" si="0"/>
        <v>7.9588957093028601E-3</v>
      </c>
      <c r="C25" s="30">
        <v>1864298.8</v>
      </c>
      <c r="E25" s="8">
        <f t="shared" si="1"/>
        <v>3.2217667568970487E-2</v>
      </c>
    </row>
    <row r="26" spans="1:5" x14ac:dyDescent="0.75">
      <c r="A26" s="6"/>
      <c r="B26" s="7">
        <f t="shared" si="0"/>
        <v>1.0918957840878374E-2</v>
      </c>
      <c r="C26" s="30">
        <v>1884655</v>
      </c>
      <c r="E26" s="8">
        <f t="shared" si="1"/>
        <v>4.4396394611384782E-2</v>
      </c>
    </row>
    <row r="27" spans="1:5" x14ac:dyDescent="0.75">
      <c r="A27" s="6"/>
      <c r="B27" s="7">
        <f t="shared" si="0"/>
        <v>1.0999838166667164E-2</v>
      </c>
      <c r="C27" s="30">
        <v>1905385.9</v>
      </c>
      <c r="E27" s="8">
        <f t="shared" si="1"/>
        <v>4.4730669709985849E-2</v>
      </c>
    </row>
    <row r="28" spans="1:5" x14ac:dyDescent="0.75">
      <c r="A28" s="6">
        <v>2000</v>
      </c>
      <c r="B28" s="7">
        <f t="shared" si="0"/>
        <v>1.1688393411539488E-2</v>
      </c>
      <c r="C28" s="30">
        <v>1927656.8</v>
      </c>
      <c r="E28" s="8">
        <f t="shared" si="1"/>
        <v>4.7579690959037801E-2</v>
      </c>
    </row>
    <row r="29" spans="1:5" x14ac:dyDescent="0.75">
      <c r="A29" s="6"/>
      <c r="B29" s="7">
        <f t="shared" si="0"/>
        <v>9.1998741684722329E-3</v>
      </c>
      <c r="C29" s="30">
        <v>1945391</v>
      </c>
      <c r="E29" s="8">
        <f t="shared" si="1"/>
        <v>3.7310444569917944E-2</v>
      </c>
    </row>
    <row r="30" spans="1:5" x14ac:dyDescent="0.75">
      <c r="A30" s="6"/>
      <c r="B30" s="7">
        <f t="shared" si="0"/>
        <v>9.9039730316425878E-3</v>
      </c>
      <c r="C30" s="30">
        <v>1964658.1</v>
      </c>
      <c r="E30" s="8">
        <f t="shared" si="1"/>
        <v>4.0208319709466478E-2</v>
      </c>
    </row>
    <row r="31" spans="1:5" x14ac:dyDescent="0.75">
      <c r="A31" s="6"/>
      <c r="B31" s="7">
        <f t="shared" si="0"/>
        <v>8.5095722253147876E-3</v>
      </c>
      <c r="C31" s="30">
        <v>1981376.5</v>
      </c>
      <c r="E31" s="8">
        <f t="shared" si="1"/>
        <v>3.4475235870091492E-2</v>
      </c>
    </row>
    <row r="32" spans="1:5" x14ac:dyDescent="0.75">
      <c r="A32" s="6">
        <v>2001</v>
      </c>
      <c r="B32" s="7">
        <f t="shared" si="0"/>
        <v>6.1451218382775341E-3</v>
      </c>
      <c r="C32" s="30">
        <v>1993552.3</v>
      </c>
      <c r="E32" s="8">
        <f t="shared" si="1"/>
        <v>2.4807992134766366E-2</v>
      </c>
    </row>
    <row r="33" spans="1:9" x14ac:dyDescent="0.75">
      <c r="A33" s="6"/>
      <c r="B33" s="7">
        <f t="shared" si="0"/>
        <v>4.9970096094293925E-3</v>
      </c>
      <c r="C33" s="30">
        <v>2003514.1</v>
      </c>
      <c r="E33" s="8">
        <f t="shared" si="1"/>
        <v>2.0138358794863365E-2</v>
      </c>
    </row>
    <row r="34" spans="1:9" x14ac:dyDescent="0.75">
      <c r="A34" s="6"/>
      <c r="B34" s="7">
        <f t="shared" si="0"/>
        <v>2.6574806735824019E-3</v>
      </c>
      <c r="C34" s="30">
        <v>2008838.4</v>
      </c>
      <c r="D34" s="8"/>
      <c r="E34" s="8">
        <f t="shared" si="1"/>
        <v>1.0672371036064554E-2</v>
      </c>
      <c r="F34" s="9"/>
      <c r="G34" s="9"/>
      <c r="H34" s="9"/>
      <c r="I34" s="9"/>
    </row>
    <row r="35" spans="1:9" x14ac:dyDescent="0.75">
      <c r="A35" s="6"/>
      <c r="B35" s="7">
        <f t="shared" si="0"/>
        <v>7.6932022008342482E-3</v>
      </c>
      <c r="C35" s="30">
        <v>2024292.8</v>
      </c>
      <c r="D35" s="8"/>
      <c r="E35" s="8">
        <f t="shared" si="1"/>
        <v>3.1129745766631745E-2</v>
      </c>
      <c r="F35" s="9"/>
      <c r="G35" s="9"/>
      <c r="H35" s="9"/>
      <c r="I35" s="9"/>
    </row>
    <row r="36" spans="1:9" x14ac:dyDescent="0.75">
      <c r="A36" s="6">
        <v>2002</v>
      </c>
      <c r="B36" s="7">
        <f t="shared" si="0"/>
        <v>1.0859990214854287E-2</v>
      </c>
      <c r="C36" s="30">
        <v>2046276.6</v>
      </c>
      <c r="D36" s="8"/>
      <c r="E36" s="8">
        <f t="shared" si="1"/>
        <v>4.4152734376291747E-2</v>
      </c>
      <c r="F36" s="9"/>
      <c r="G36" s="9"/>
      <c r="H36" s="9"/>
      <c r="I36" s="9"/>
    </row>
    <row r="37" spans="1:9" x14ac:dyDescent="0.75">
      <c r="A37" s="6"/>
      <c r="B37" s="7">
        <f t="shared" si="0"/>
        <v>1.2688607200023627E-2</v>
      </c>
      <c r="C37" s="30">
        <v>2072241</v>
      </c>
      <c r="D37" s="8"/>
      <c r="E37" s="8">
        <f t="shared" si="1"/>
        <v>5.1728630738634207E-2</v>
      </c>
      <c r="F37" s="9"/>
      <c r="G37" s="9"/>
      <c r="H37" s="9"/>
      <c r="I37" s="9"/>
    </row>
    <row r="38" spans="1:9" x14ac:dyDescent="0.75">
      <c r="A38" s="6"/>
      <c r="B38" s="7">
        <f t="shared" si="0"/>
        <v>1.1318278134637705E-2</v>
      </c>
      <c r="C38" s="30">
        <v>2095695.2</v>
      </c>
      <c r="D38" s="8"/>
      <c r="E38" s="8">
        <f t="shared" si="1"/>
        <v>4.6047549109182295E-2</v>
      </c>
      <c r="F38" s="9"/>
      <c r="G38" s="9"/>
      <c r="H38" s="9"/>
      <c r="I38" s="9"/>
    </row>
    <row r="39" spans="1:9" x14ac:dyDescent="0.75">
      <c r="A39" s="6"/>
      <c r="B39" s="7">
        <f t="shared" si="0"/>
        <v>8.3199121704340406E-3</v>
      </c>
      <c r="C39" s="30">
        <v>2113131.2000000002</v>
      </c>
      <c r="D39" s="8"/>
      <c r="E39" s="8">
        <f t="shared" si="1"/>
        <v>3.3697282752932489E-2</v>
      </c>
      <c r="F39" s="9"/>
      <c r="G39" s="9"/>
      <c r="H39" s="9"/>
      <c r="I39" s="9"/>
    </row>
    <row r="40" spans="1:9" x14ac:dyDescent="0.75">
      <c r="A40" s="6">
        <v>2003</v>
      </c>
      <c r="B40" s="7">
        <f t="shared" si="0"/>
        <v>6.3476891543696734E-3</v>
      </c>
      <c r="C40" s="30">
        <v>2126544.7000000002</v>
      </c>
      <c r="D40" s="8"/>
      <c r="E40" s="8">
        <f t="shared" si="1"/>
        <v>2.5633540260378229E-2</v>
      </c>
      <c r="F40" s="9"/>
      <c r="G40" s="9"/>
      <c r="H40" s="9"/>
      <c r="I40" s="9"/>
    </row>
    <row r="41" spans="1:9" x14ac:dyDescent="0.75">
      <c r="A41" s="6"/>
      <c r="B41" s="7">
        <f t="shared" si="0"/>
        <v>4.8837440379221331E-3</v>
      </c>
      <c r="C41" s="30">
        <v>2136930.2000000002</v>
      </c>
      <c r="D41" s="8"/>
      <c r="E41" s="8">
        <f t="shared" si="1"/>
        <v>1.9678548383377459E-2</v>
      </c>
      <c r="F41" s="9"/>
      <c r="G41" s="9"/>
      <c r="H41" s="9"/>
      <c r="I41" s="9"/>
    </row>
    <row r="42" spans="1:9" x14ac:dyDescent="0.75">
      <c r="A42" s="6"/>
      <c r="B42" s="7">
        <f t="shared" si="0"/>
        <v>5.4268969571396042E-3</v>
      </c>
      <c r="C42" s="30">
        <v>2148527.1</v>
      </c>
      <c r="D42" s="8"/>
      <c r="E42" s="8">
        <f t="shared" si="1"/>
        <v>2.1884935274173012E-2</v>
      </c>
      <c r="F42" s="9"/>
      <c r="G42" s="9"/>
      <c r="H42" s="9"/>
      <c r="I42" s="9"/>
    </row>
    <row r="43" spans="1:9" x14ac:dyDescent="0.75">
      <c r="A43" s="6"/>
      <c r="B43" s="7">
        <f t="shared" si="0"/>
        <v>5.7693477545617267E-3</v>
      </c>
      <c r="C43" s="30">
        <v>2160922.7000000002</v>
      </c>
      <c r="D43" s="8"/>
      <c r="E43" s="8">
        <f t="shared" si="1"/>
        <v>2.3277872506821007E-2</v>
      </c>
      <c r="F43" s="9"/>
      <c r="G43" s="9"/>
      <c r="H43" s="9"/>
      <c r="I43" s="9"/>
    </row>
    <row r="44" spans="1:9" x14ac:dyDescent="0.75">
      <c r="A44" s="6">
        <v>2004</v>
      </c>
      <c r="B44" s="7">
        <f t="shared" si="0"/>
        <v>1.5137792758620927E-2</v>
      </c>
      <c r="C44" s="30">
        <v>2193634.2999999998</v>
      </c>
      <c r="D44" s="8"/>
      <c r="E44" s="8">
        <f t="shared" si="1"/>
        <v>6.1940015631638534E-2</v>
      </c>
      <c r="F44" s="9"/>
      <c r="G44" s="9"/>
      <c r="H44" s="9"/>
      <c r="I44" s="9"/>
    </row>
    <row r="45" spans="1:9" x14ac:dyDescent="0.75">
      <c r="A45" s="6"/>
      <c r="B45" s="7">
        <f t="shared" si="0"/>
        <v>1.3974480614202811E-2</v>
      </c>
      <c r="C45" s="30">
        <v>2224289.2000000002</v>
      </c>
      <c r="D45" s="8"/>
      <c r="E45" s="8">
        <f t="shared" si="1"/>
        <v>5.70805933318419E-2</v>
      </c>
      <c r="F45" s="9"/>
      <c r="G45" s="9"/>
      <c r="H45" s="9"/>
      <c r="I45" s="9"/>
    </row>
    <row r="46" spans="1:9" x14ac:dyDescent="0.75">
      <c r="A46" s="6"/>
      <c r="B46" s="7">
        <f t="shared" si="0"/>
        <v>1.6351156135631983E-2</v>
      </c>
      <c r="C46" s="30">
        <v>2260658.9</v>
      </c>
      <c r="E46" s="8">
        <f t="shared" si="1"/>
        <v>6.7026344466387666E-2</v>
      </c>
    </row>
    <row r="47" spans="1:9" x14ac:dyDescent="0.75">
      <c r="A47" s="6"/>
      <c r="B47" s="7">
        <f t="shared" si="0"/>
        <v>1.0679320086723454E-2</v>
      </c>
      <c r="C47" s="30">
        <v>2284801.2000000002</v>
      </c>
      <c r="E47" s="8">
        <f t="shared" si="1"/>
        <v>4.3406452434057385E-2</v>
      </c>
    </row>
    <row r="48" spans="1:9" x14ac:dyDescent="0.75">
      <c r="A48" s="6">
        <v>2005</v>
      </c>
      <c r="B48" s="7">
        <f t="shared" si="0"/>
        <v>1.0166048582257448E-2</v>
      </c>
      <c r="C48" s="30">
        <v>2308028.6</v>
      </c>
      <c r="E48" s="8">
        <f t="shared" si="1"/>
        <v>4.1288498857880107E-2</v>
      </c>
    </row>
    <row r="49" spans="1:5" x14ac:dyDescent="0.75">
      <c r="A49" s="6"/>
      <c r="B49" s="7">
        <f t="shared" si="0"/>
        <v>1.7945531524176106E-2</v>
      </c>
      <c r="C49" s="30">
        <v>2349447.4</v>
      </c>
      <c r="E49" s="8">
        <f t="shared" si="1"/>
        <v>7.3737599284682487E-2</v>
      </c>
    </row>
    <row r="50" spans="1:5" x14ac:dyDescent="0.75">
      <c r="A50" s="6"/>
      <c r="B50" s="7">
        <f t="shared" si="0"/>
        <v>1.3636227821061331E-2</v>
      </c>
      <c r="C50" s="30">
        <v>2381485</v>
      </c>
      <c r="E50" s="8">
        <f t="shared" si="1"/>
        <v>5.567076856230746E-2</v>
      </c>
    </row>
    <row r="51" spans="1:5" x14ac:dyDescent="0.75">
      <c r="A51" s="6"/>
      <c r="B51" s="7">
        <f t="shared" si="0"/>
        <v>6.6935546518245292E-3</v>
      </c>
      <c r="C51" s="30">
        <v>2397425.6</v>
      </c>
      <c r="E51" s="8">
        <f t="shared" si="1"/>
        <v>2.7044242241287764E-2</v>
      </c>
    </row>
    <row r="52" spans="1:5" x14ac:dyDescent="0.75">
      <c r="A52" s="6">
        <v>2006</v>
      </c>
      <c r="B52" s="7">
        <f t="shared" si="0"/>
        <v>1.7571723602183953E-2</v>
      </c>
      <c r="C52" s="30">
        <v>2439552.5</v>
      </c>
      <c r="E52" s="8">
        <f t="shared" si="1"/>
        <v>7.2161284732972453E-2</v>
      </c>
    </row>
    <row r="53" spans="1:5" x14ac:dyDescent="0.75">
      <c r="A53" s="6"/>
      <c r="B53" s="7">
        <f t="shared" si="0"/>
        <v>1.4202440816502238E-2</v>
      </c>
      <c r="C53" s="30">
        <v>2474200.1</v>
      </c>
      <c r="E53" s="8">
        <f t="shared" si="1"/>
        <v>5.8031518962548434E-2</v>
      </c>
    </row>
    <row r="54" spans="1:5" x14ac:dyDescent="0.75">
      <c r="A54" s="6"/>
      <c r="B54" s="7">
        <f t="shared" si="0"/>
        <v>1.3811494066304553E-2</v>
      </c>
      <c r="C54" s="30">
        <v>2508372.5</v>
      </c>
      <c r="E54" s="8">
        <f t="shared" si="1"/>
        <v>5.6401095440697047E-2</v>
      </c>
    </row>
    <row r="55" spans="1:5" x14ac:dyDescent="0.75">
      <c r="A55" s="6"/>
      <c r="B55" s="7">
        <f t="shared" si="0"/>
        <v>1.3828169460476936E-2</v>
      </c>
      <c r="C55" s="30">
        <v>2543058.7000000002</v>
      </c>
      <c r="E55" s="8">
        <f t="shared" si="1"/>
        <v>5.6470600824701345E-2</v>
      </c>
    </row>
    <row r="56" spans="1:5" x14ac:dyDescent="0.75">
      <c r="A56" s="6">
        <v>2007</v>
      </c>
      <c r="B56" s="7">
        <f t="shared" si="0"/>
        <v>1.6236668072191929E-2</v>
      </c>
      <c r="C56" s="30">
        <v>2584349.5</v>
      </c>
      <c r="E56" s="8">
        <f t="shared" si="1"/>
        <v>6.6545639981345994E-2</v>
      </c>
    </row>
    <row r="57" spans="1:5" x14ac:dyDescent="0.75">
      <c r="A57" s="6"/>
      <c r="B57" s="7">
        <f t="shared" si="0"/>
        <v>8.1955633322816634E-3</v>
      </c>
      <c r="C57" s="30">
        <v>2605529.7000000002</v>
      </c>
      <c r="E57" s="8">
        <f t="shared" si="1"/>
        <v>3.3187463284646057E-2</v>
      </c>
    </row>
    <row r="58" spans="1:5" x14ac:dyDescent="0.75">
      <c r="A58" s="6"/>
      <c r="B58" s="7">
        <f t="shared" si="0"/>
        <v>1.1719344438867685E-2</v>
      </c>
      <c r="C58" s="30">
        <v>2636064.7999999998</v>
      </c>
      <c r="E58" s="8">
        <f t="shared" si="1"/>
        <v>4.7707893104331101E-2</v>
      </c>
    </row>
    <row r="59" spans="1:5" x14ac:dyDescent="0.75">
      <c r="A59" s="6"/>
      <c r="B59" s="7">
        <f t="shared" si="0"/>
        <v>1.4170782144657501E-2</v>
      </c>
      <c r="C59" s="30">
        <v>2673419.9</v>
      </c>
      <c r="E59" s="8">
        <f t="shared" si="1"/>
        <v>5.7899417902770312E-2</v>
      </c>
    </row>
    <row r="60" spans="1:5" x14ac:dyDescent="0.75">
      <c r="A60" s="6">
        <v>2008</v>
      </c>
      <c r="B60" s="7">
        <f t="shared" si="0"/>
        <v>4.200088433545357E-3</v>
      </c>
      <c r="C60" s="30">
        <v>2684648.5</v>
      </c>
      <c r="E60" s="8">
        <f t="shared" si="1"/>
        <v>1.6906494873194955E-2</v>
      </c>
    </row>
    <row r="61" spans="1:5" x14ac:dyDescent="0.75">
      <c r="A61" s="6"/>
      <c r="B61" s="7">
        <f t="shared" si="0"/>
        <v>1.2208898110870114E-2</v>
      </c>
      <c r="C61" s="30">
        <v>2717425.1</v>
      </c>
      <c r="E61" s="8">
        <f t="shared" si="1"/>
        <v>4.973723711634892E-2</v>
      </c>
    </row>
    <row r="62" spans="1:5" x14ac:dyDescent="0.75">
      <c r="A62" s="6"/>
      <c r="B62" s="7">
        <f t="shared" si="0"/>
        <v>2.3893574840387899E-3</v>
      </c>
      <c r="C62" s="30">
        <v>2723918</v>
      </c>
      <c r="E62" s="8">
        <f t="shared" si="1"/>
        <v>9.5917387075137306E-3</v>
      </c>
    </row>
    <row r="63" spans="1:5" x14ac:dyDescent="0.75">
      <c r="A63" s="6"/>
      <c r="B63" s="7">
        <f t="shared" si="0"/>
        <v>-5.692462107890095E-3</v>
      </c>
      <c r="C63" s="30">
        <v>2708412.2</v>
      </c>
      <c r="E63" s="8">
        <f t="shared" si="1"/>
        <v>-2.2576160469445994E-2</v>
      </c>
    </row>
    <row r="64" spans="1:5" x14ac:dyDescent="0.75">
      <c r="A64" s="6">
        <v>2009</v>
      </c>
      <c r="B64" s="7">
        <f t="shared" si="0"/>
        <v>-1.5555387027129886E-2</v>
      </c>
      <c r="C64" s="30">
        <v>2666281.7999999998</v>
      </c>
      <c r="E64" s="8">
        <f t="shared" si="1"/>
        <v>-6.0784724917699373E-2</v>
      </c>
    </row>
    <row r="65" spans="1:5" x14ac:dyDescent="0.75">
      <c r="A65" s="6"/>
      <c r="B65" s="7">
        <f t="shared" si="0"/>
        <v>-3.4321203407682299E-3</v>
      </c>
      <c r="C65" s="30">
        <v>2657130.7999999998</v>
      </c>
      <c r="E65" s="8">
        <f t="shared" si="1"/>
        <v>-1.3657966238076691E-2</v>
      </c>
    </row>
    <row r="66" spans="1:5" x14ac:dyDescent="0.75">
      <c r="A66" s="6"/>
      <c r="B66" s="7">
        <f t="shared" si="0"/>
        <v>2.3190804156123512E-3</v>
      </c>
      <c r="C66" s="30">
        <v>2663292.9</v>
      </c>
      <c r="E66" s="8">
        <f t="shared" si="1"/>
        <v>9.3086403845190624E-3</v>
      </c>
    </row>
    <row r="67" spans="1:5" x14ac:dyDescent="0.75">
      <c r="A67" s="6"/>
      <c r="B67" s="7">
        <f t="shared" si="0"/>
        <v>6.6697508186199794E-3</v>
      </c>
      <c r="C67" s="30">
        <v>2681056.4</v>
      </c>
      <c r="E67" s="8">
        <f t="shared" si="1"/>
        <v>2.6947105540168659E-2</v>
      </c>
    </row>
    <row r="68" spans="1:5" x14ac:dyDescent="0.75">
      <c r="A68" s="6">
        <v>2010</v>
      </c>
      <c r="B68" s="7">
        <f t="shared" ref="B68:B110" si="2">(1+E68)^(1/4)-1</f>
        <v>1.138297115276532E-2</v>
      </c>
      <c r="C68" s="30">
        <v>2711574.7876601368</v>
      </c>
      <c r="E68" s="8">
        <f t="shared" si="1"/>
        <v>4.6315233252382848E-2</v>
      </c>
    </row>
    <row r="69" spans="1:5" x14ac:dyDescent="0.75">
      <c r="A69" s="6"/>
      <c r="B69" s="7">
        <f t="shared" si="2"/>
        <v>6.8224369209151092E-3</v>
      </c>
      <c r="C69" s="30">
        <v>2730074.3356052916</v>
      </c>
      <c r="E69" s="8">
        <f t="shared" ref="E69:E110" si="3">POWER(C69/C68,4)-1</f>
        <v>2.7570293942319246E-2</v>
      </c>
    </row>
    <row r="70" spans="1:5" x14ac:dyDescent="0.75">
      <c r="A70" s="6"/>
      <c r="B70" s="7">
        <f t="shared" si="2"/>
        <v>1.1117478992437979E-2</v>
      </c>
      <c r="C70" s="30">
        <v>2760425.8796791774</v>
      </c>
      <c r="E70" s="8">
        <f t="shared" si="3"/>
        <v>4.5217017688940819E-2</v>
      </c>
    </row>
    <row r="71" spans="1:5" x14ac:dyDescent="0.75">
      <c r="A71" s="6"/>
      <c r="B71" s="7">
        <f t="shared" si="2"/>
        <v>1.0697965294457656E-2</v>
      </c>
      <c r="C71" s="30">
        <v>2789956.8199379081</v>
      </c>
      <c r="E71" s="8">
        <f t="shared" si="3"/>
        <v>4.3483450421561765E-2</v>
      </c>
    </row>
    <row r="72" spans="1:5" x14ac:dyDescent="0.75">
      <c r="A72" s="6">
        <v>2011</v>
      </c>
      <c r="B72" s="7">
        <f t="shared" si="2"/>
        <v>9.5045655193879419E-3</v>
      </c>
      <c r="C72" s="30">
        <v>2816474.1473292713</v>
      </c>
      <c r="E72" s="8">
        <f t="shared" si="3"/>
        <v>3.8563725279391114E-2</v>
      </c>
    </row>
    <row r="73" spans="1:5" x14ac:dyDescent="0.75">
      <c r="A73" s="6"/>
      <c r="B73" s="7">
        <f t="shared" si="2"/>
        <v>5.7495169786434541E-3</v>
      </c>
      <c r="C73" s="30">
        <v>2832667.5132592516</v>
      </c>
      <c r="E73" s="8">
        <f t="shared" si="3"/>
        <v>2.3197170926138933E-2</v>
      </c>
    </row>
    <row r="74" spans="1:5" x14ac:dyDescent="0.75">
      <c r="A74" s="6"/>
      <c r="B74" s="7">
        <f t="shared" si="2"/>
        <v>2.9824618233837974E-3</v>
      </c>
      <c r="C74" s="30">
        <v>2841115.8359758868</v>
      </c>
      <c r="E74" s="8">
        <f t="shared" si="3"/>
        <v>1.1983323960753856E-2</v>
      </c>
    </row>
    <row r="75" spans="1:5" x14ac:dyDescent="0.75">
      <c r="A75" s="6"/>
      <c r="B75" s="7">
        <f t="shared" si="2"/>
        <v>7.6220534955915298E-3</v>
      </c>
      <c r="C75" s="30">
        <v>2862770.9728648672</v>
      </c>
      <c r="E75" s="8">
        <f t="shared" si="3"/>
        <v>3.0838562788531698E-2</v>
      </c>
    </row>
    <row r="76" spans="1:5" x14ac:dyDescent="0.75">
      <c r="A76" s="6">
        <v>2012</v>
      </c>
      <c r="B76" s="7">
        <f t="shared" si="2"/>
        <v>4.0008368109192283E-3</v>
      </c>
      <c r="C76" s="30">
        <v>2874224.4523543357</v>
      </c>
      <c r="E76" s="8">
        <f t="shared" si="3"/>
        <v>1.6099643831718025E-2</v>
      </c>
    </row>
    <row r="77" spans="1:5" x14ac:dyDescent="0.75">
      <c r="A77" s="6"/>
      <c r="B77" s="7">
        <f t="shared" si="2"/>
        <v>8.9770362836656403E-3</v>
      </c>
      <c r="C77" s="30">
        <v>2900026.4695505193</v>
      </c>
      <c r="E77" s="8">
        <f t="shared" si="3"/>
        <v>3.6394568447757125E-2</v>
      </c>
    </row>
    <row r="78" spans="1:5" x14ac:dyDescent="0.75">
      <c r="A78" s="6"/>
      <c r="B78" s="7">
        <f t="shared" si="2"/>
        <v>2.9905428237682052E-3</v>
      </c>
      <c r="C78" s="30">
        <v>2908699.1228977712</v>
      </c>
      <c r="E78" s="8">
        <f t="shared" si="3"/>
        <v>1.2015938435182338E-2</v>
      </c>
    </row>
    <row r="79" spans="1:5" x14ac:dyDescent="0.75">
      <c r="A79" s="6"/>
      <c r="B79" s="7">
        <f t="shared" si="2"/>
        <v>4.3531471054831794E-3</v>
      </c>
      <c r="C79" s="30">
        <v>2921361.1180653353</v>
      </c>
      <c r="E79" s="8">
        <f t="shared" si="3"/>
        <v>1.7526618085993428E-2</v>
      </c>
    </row>
    <row r="80" spans="1:5" x14ac:dyDescent="0.75">
      <c r="A80" s="6">
        <v>2013</v>
      </c>
      <c r="B80" s="7">
        <f t="shared" si="2"/>
        <v>4.1413633485312129E-3</v>
      </c>
      <c r="C80" s="30">
        <v>2933459.535927515</v>
      </c>
      <c r="E80" s="8">
        <f t="shared" si="3"/>
        <v>1.6668643142860651E-2</v>
      </c>
    </row>
    <row r="81" spans="1:14" x14ac:dyDescent="0.75">
      <c r="A81" s="6"/>
      <c r="B81" s="7">
        <f t="shared" si="2"/>
        <v>1.0600076734053276E-2</v>
      </c>
      <c r="C81" s="30">
        <v>2964554.4321045871</v>
      </c>
      <c r="E81" s="8">
        <f t="shared" si="3"/>
        <v>4.3079253489417768E-2</v>
      </c>
    </row>
    <row r="82" spans="1:14" x14ac:dyDescent="0.75">
      <c r="A82" s="6"/>
      <c r="B82" s="7">
        <f t="shared" si="2"/>
        <v>4.5909751263382148E-3</v>
      </c>
      <c r="C82" s="30">
        <v>2978164.6277630548</v>
      </c>
      <c r="E82" s="8">
        <f t="shared" si="3"/>
        <v>1.8490750322155858E-2</v>
      </c>
    </row>
    <row r="83" spans="1:14" x14ac:dyDescent="0.75">
      <c r="A83" s="6"/>
      <c r="B83" s="7">
        <f t="shared" si="2"/>
        <v>1.2879818011360955E-2</v>
      </c>
      <c r="C83" s="30">
        <v>3016522.8461765158</v>
      </c>
      <c r="E83" s="8">
        <f t="shared" si="3"/>
        <v>5.2523184354077435E-2</v>
      </c>
    </row>
    <row r="84" spans="1:14" x14ac:dyDescent="0.75">
      <c r="A84" s="6">
        <v>2014</v>
      </c>
      <c r="B84" s="7">
        <f t="shared" si="2"/>
        <v>-3.9009293603420314E-3</v>
      </c>
      <c r="C84" s="30">
        <v>3004755.6036397233</v>
      </c>
      <c r="E84" s="8">
        <f t="shared" si="3"/>
        <v>-1.5512651156224355E-2</v>
      </c>
      <c r="F84" s="10"/>
      <c r="G84" s="11"/>
    </row>
    <row r="85" spans="1:14" x14ac:dyDescent="0.75">
      <c r="A85" s="6"/>
      <c r="B85" s="7">
        <f t="shared" si="2"/>
        <v>2.4420422558701915E-3</v>
      </c>
      <c r="C85" s="30">
        <v>3012093.3437923742</v>
      </c>
      <c r="E85" s="8">
        <f t="shared" si="3"/>
        <v>9.8040087344852811E-3</v>
      </c>
    </row>
    <row r="86" spans="1:14" x14ac:dyDescent="0.75">
      <c r="A86" s="6"/>
      <c r="B86" s="7">
        <f t="shared" si="2"/>
        <v>6.3747393735047453E-3</v>
      </c>
      <c r="C86" s="30">
        <v>3031294.6538277194</v>
      </c>
      <c r="E86" s="8">
        <f t="shared" si="3"/>
        <v>2.5743819166728299E-2</v>
      </c>
    </row>
    <row r="87" spans="1:14" x14ac:dyDescent="0.75">
      <c r="A87" s="6"/>
      <c r="B87" s="7">
        <f t="shared" si="2"/>
        <v>1.0860248839266617E-2</v>
      </c>
      <c r="C87" s="30">
        <v>3064215.268073427</v>
      </c>
      <c r="E87" s="8">
        <f t="shared" si="3"/>
        <v>4.4153802945603449E-2</v>
      </c>
    </row>
    <row r="88" spans="1:14" x14ac:dyDescent="0.75">
      <c r="A88" s="6">
        <v>2015</v>
      </c>
      <c r="B88" s="7">
        <f t="shared" si="2"/>
        <v>4.2523942008494409E-3</v>
      </c>
      <c r="C88" s="30">
        <v>3077245.519309537</v>
      </c>
      <c r="E88" s="8">
        <f t="shared" si="3"/>
        <v>1.7118381850759201E-2</v>
      </c>
    </row>
    <row r="89" spans="1:14" x14ac:dyDescent="0.75">
      <c r="A89" s="6"/>
      <c r="B89" s="7">
        <f t="shared" si="2"/>
        <v>-5.9114274612812601E-3</v>
      </c>
      <c r="C89" s="30">
        <v>3059054.6056415858</v>
      </c>
      <c r="E89" s="8">
        <f t="shared" si="3"/>
        <v>-2.3436865074924484E-2</v>
      </c>
      <c r="N89" s="12"/>
    </row>
    <row r="90" spans="1:14" x14ac:dyDescent="0.75">
      <c r="A90" s="6"/>
      <c r="B90" s="7">
        <f t="shared" si="2"/>
        <v>-1.0029534782740601E-4</v>
      </c>
      <c r="C90" s="30">
        <v>3058747.7966958899</v>
      </c>
      <c r="E90" s="8">
        <f t="shared" si="3"/>
        <v>-4.0112104040423979E-4</v>
      </c>
    </row>
    <row r="91" spans="1:14" x14ac:dyDescent="0.75">
      <c r="A91" s="6"/>
      <c r="B91" s="7">
        <f t="shared" si="2"/>
        <v>1.0307405333938036E-3</v>
      </c>
      <c r="C91" s="30">
        <v>3061900.5720313732</v>
      </c>
      <c r="E91" s="8">
        <f t="shared" si="3"/>
        <v>4.1293410713292289E-3</v>
      </c>
    </row>
    <row r="92" spans="1:14" x14ac:dyDescent="0.75">
      <c r="A92" s="6">
        <v>2016</v>
      </c>
      <c r="B92" s="7">
        <f t="shared" si="2"/>
        <v>-2.4541804192879102E-3</v>
      </c>
      <c r="C92" s="30">
        <v>3054386.1156016872</v>
      </c>
      <c r="E92" s="8">
        <f t="shared" si="3"/>
        <v>-9.780642757822311E-3</v>
      </c>
    </row>
    <row r="93" spans="1:14" x14ac:dyDescent="0.75">
      <c r="A93" s="6"/>
      <c r="B93" s="7">
        <f t="shared" si="2"/>
        <v>7.8887853552405129E-3</v>
      </c>
      <c r="C93" s="30">
        <v>3078481.5120596956</v>
      </c>
      <c r="E93" s="8">
        <f t="shared" si="3"/>
        <v>3.1930506669232139E-2</v>
      </c>
    </row>
    <row r="94" spans="1:14" x14ac:dyDescent="0.75">
      <c r="A94" s="6"/>
      <c r="B94" s="7">
        <f t="shared" si="2"/>
        <v>2.2319116617552925E-3</v>
      </c>
      <c r="C94" s="30">
        <v>3085352.4108469598</v>
      </c>
      <c r="E94" s="8">
        <f t="shared" si="3"/>
        <v>8.9575797222749554E-3</v>
      </c>
    </row>
    <row r="95" spans="1:14" x14ac:dyDescent="0.75">
      <c r="A95" s="6"/>
      <c r="B95" s="7">
        <f t="shared" si="2"/>
        <v>7.416226867711373E-4</v>
      </c>
      <c r="C95" s="30">
        <v>3087640.5781915281</v>
      </c>
      <c r="E95" s="8">
        <f t="shared" si="3"/>
        <v>2.9697924042266788E-3</v>
      </c>
    </row>
    <row r="96" spans="1:14" x14ac:dyDescent="0.75">
      <c r="A96" s="6">
        <v>2017</v>
      </c>
      <c r="B96" s="7">
        <f t="shared" si="2"/>
        <v>-6.4313069431998215E-4</v>
      </c>
      <c r="C96" s="30">
        <v>3085654.8217626652</v>
      </c>
      <c r="E96" s="8">
        <f t="shared" si="3"/>
        <v>-2.5700421386082306E-3</v>
      </c>
    </row>
    <row r="97" spans="1:13" x14ac:dyDescent="0.75">
      <c r="A97" s="6"/>
      <c r="B97" s="7">
        <f t="shared" si="2"/>
        <v>7.3102510956379874E-3</v>
      </c>
      <c r="C97" s="30">
        <v>3108211.7333042165</v>
      </c>
      <c r="E97" s="8">
        <f t="shared" si="3"/>
        <v>2.9563208497428883E-2</v>
      </c>
    </row>
    <row r="98" spans="1:13" x14ac:dyDescent="0.75">
      <c r="A98" s="6"/>
      <c r="B98" s="7">
        <f t="shared" si="2"/>
        <v>6.9224568003167786E-3</v>
      </c>
      <c r="C98" s="30">
        <v>3129728.1947542527</v>
      </c>
      <c r="E98" s="8">
        <f t="shared" si="3"/>
        <v>2.7978678854367223E-2</v>
      </c>
    </row>
    <row r="99" spans="1:13" x14ac:dyDescent="0.75">
      <c r="A99" s="6"/>
      <c r="B99" s="7">
        <f t="shared" si="2"/>
        <v>8.5036410506786897E-3</v>
      </c>
      <c r="C99" s="30">
        <v>3156342.2799086315</v>
      </c>
      <c r="D99" s="3"/>
      <c r="E99" s="8">
        <f t="shared" si="3"/>
        <v>3.4450900556583397E-2</v>
      </c>
      <c r="F99" s="3"/>
      <c r="G99" s="3"/>
      <c r="H99" s="3"/>
      <c r="I99" s="3"/>
      <c r="J99" s="3"/>
      <c r="K99" s="3"/>
      <c r="L99" s="3"/>
      <c r="M99" s="3"/>
    </row>
    <row r="100" spans="1:13" x14ac:dyDescent="0.75">
      <c r="A100">
        <v>2018</v>
      </c>
      <c r="B100" s="7">
        <f t="shared" si="2"/>
        <v>-6.8310561297731942E-3</v>
      </c>
      <c r="C100" s="30">
        <v>3134781.1286297995</v>
      </c>
      <c r="E100" s="8">
        <f t="shared" si="3"/>
        <v>-2.7045517413784914E-2</v>
      </c>
    </row>
    <row r="101" spans="1:13" x14ac:dyDescent="0.75">
      <c r="B101" s="7">
        <f t="shared" si="2"/>
        <v>-1.3119261097106483E-3</v>
      </c>
      <c r="C101" s="30">
        <v>3130668.5274189217</v>
      </c>
      <c r="E101" s="8">
        <f t="shared" si="3"/>
        <v>-5.2373865672633579E-3</v>
      </c>
    </row>
    <row r="102" spans="1:13" x14ac:dyDescent="0.75">
      <c r="B102" s="7">
        <f t="shared" si="2"/>
        <v>6.4895733356229446E-3</v>
      </c>
      <c r="C102" s="30">
        <v>3150985.2304171333</v>
      </c>
      <c r="E102" s="8">
        <f t="shared" si="3"/>
        <v>2.6212075710754901E-2</v>
      </c>
    </row>
    <row r="103" spans="1:13" x14ac:dyDescent="0.75">
      <c r="B103" s="7">
        <f t="shared" si="2"/>
        <v>3.40712809053767E-3</v>
      </c>
      <c r="C103" s="30">
        <v>3161721.0407085568</v>
      </c>
      <c r="E103" s="8">
        <f t="shared" si="3"/>
        <v>1.3698321834743732E-2</v>
      </c>
    </row>
    <row r="104" spans="1:13" x14ac:dyDescent="0.75">
      <c r="A104">
        <v>2019</v>
      </c>
      <c r="B104" s="7">
        <f t="shared" si="2"/>
        <v>-8.0396254426896574E-3</v>
      </c>
      <c r="C104" s="30">
        <v>3136301.9877869892</v>
      </c>
      <c r="E104" s="8">
        <f t="shared" si="3"/>
        <v>-3.1772762712773961E-2</v>
      </c>
    </row>
    <row r="105" spans="1:13" x14ac:dyDescent="0.75">
      <c r="B105" s="7">
        <f t="shared" si="2"/>
        <v>8.1671072462909944E-3</v>
      </c>
      <c r="C105" s="30">
        <v>3161916.5024780012</v>
      </c>
      <c r="E105" s="8">
        <f t="shared" si="3"/>
        <v>3.3070822316722204E-2</v>
      </c>
    </row>
    <row r="106" spans="1:13" x14ac:dyDescent="0.75">
      <c r="B106" s="7">
        <f t="shared" si="2"/>
        <v>-2.0957912915383625E-3</v>
      </c>
      <c r="C106" s="27">
        <v>3155289.7854075362</v>
      </c>
      <c r="E106" s="8">
        <f t="shared" si="3"/>
        <v>-8.3568479217558389E-3</v>
      </c>
    </row>
    <row r="107" spans="1:13" x14ac:dyDescent="0.75">
      <c r="B107" s="7">
        <f t="shared" si="2"/>
        <v>-3.6287930349054864E-3</v>
      </c>
      <c r="C107" s="27">
        <v>3143839.8918111408</v>
      </c>
      <c r="E107" s="8">
        <f t="shared" si="3"/>
        <v>-1.4436354270683682E-2</v>
      </c>
      <c r="F107" s="8"/>
      <c r="G107" s="9"/>
      <c r="H107" s="9"/>
      <c r="I107" s="9"/>
    </row>
    <row r="108" spans="1:13" x14ac:dyDescent="0.75">
      <c r="A108">
        <v>2020</v>
      </c>
      <c r="B108" s="7">
        <f t="shared" si="2"/>
        <v>-4.2254829242832637E-3</v>
      </c>
      <c r="C108" s="27">
        <v>3130555.6500316123</v>
      </c>
      <c r="E108" s="8">
        <f t="shared" si="3"/>
        <v>-1.6795104921702442E-2</v>
      </c>
    </row>
    <row r="109" spans="1:13" x14ac:dyDescent="0.75">
      <c r="B109" s="7">
        <f t="shared" si="2"/>
        <v>-0.16641964700757739</v>
      </c>
      <c r="C109" s="27">
        <v>2609569.6838157745</v>
      </c>
      <c r="E109" s="8">
        <f t="shared" si="3"/>
        <v>-0.51717485451895684</v>
      </c>
    </row>
    <row r="110" spans="1:13" x14ac:dyDescent="0.75">
      <c r="B110" s="7">
        <f t="shared" si="2"/>
        <v>0.13530943785633731</v>
      </c>
      <c r="C110" s="27">
        <v>2962669.090779827</v>
      </c>
      <c r="E110" s="8">
        <f t="shared" si="3"/>
        <v>0.66133415100306014</v>
      </c>
    </row>
    <row r="112" spans="1:13" x14ac:dyDescent="0.75">
      <c r="A112" t="s">
        <v>304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="45" zoomScaleNormal="45" workbookViewId="0">
      <pane xSplit="1" ySplit="4" topLeftCell="F5" activePane="bottomRight" state="frozen"/>
      <selection pane="topRight" activeCell="B1" sqref="B1"/>
      <selection pane="bottomLeft" activeCell="A8" sqref="A8"/>
      <selection pane="bottomRight" activeCell="R6" sqref="R6"/>
    </sheetView>
  </sheetViews>
  <sheetFormatPr defaultColWidth="8.90625" defaultRowHeight="14.75" x14ac:dyDescent="0.75"/>
  <sheetData>
    <row r="1" spans="1:12" ht="26" x14ac:dyDescent="1.2">
      <c r="A1" s="1" t="s">
        <v>275</v>
      </c>
    </row>
    <row r="2" spans="1:12" x14ac:dyDescent="0.75">
      <c r="A2" s="88"/>
    </row>
    <row r="3" spans="1:12" x14ac:dyDescent="0.75">
      <c r="A3" s="88"/>
    </row>
    <row r="4" spans="1:12" x14ac:dyDescent="0.75">
      <c r="A4" s="88"/>
      <c r="B4" s="72" t="s">
        <v>198</v>
      </c>
      <c r="C4" s="72" t="s">
        <v>197</v>
      </c>
      <c r="D4" s="72" t="s">
        <v>196</v>
      </c>
      <c r="E4" s="72" t="s">
        <v>195</v>
      </c>
      <c r="F4" s="72" t="s">
        <v>194</v>
      </c>
      <c r="G4" s="72" t="s">
        <v>193</v>
      </c>
      <c r="H4" s="72" t="s">
        <v>192</v>
      </c>
      <c r="I4" s="72" t="s">
        <v>191</v>
      </c>
      <c r="J4" s="72" t="s">
        <v>190</v>
      </c>
      <c r="K4" s="72" t="s">
        <v>189</v>
      </c>
      <c r="L4" s="88"/>
    </row>
    <row r="5" spans="1:12" x14ac:dyDescent="0.75">
      <c r="A5" s="88">
        <v>44092</v>
      </c>
      <c r="B5" s="87">
        <v>2.7292945251260861</v>
      </c>
      <c r="C5" s="87">
        <v>2.301402838881049</v>
      </c>
      <c r="D5" s="87">
        <v>2.1688380149107616</v>
      </c>
      <c r="E5" s="87">
        <v>1.7982106475329966</v>
      </c>
      <c r="F5" s="87">
        <v>1.6218287076451559</v>
      </c>
      <c r="G5" s="87">
        <v>3.3893666729169847</v>
      </c>
      <c r="H5" s="87">
        <v>10.55187575549791</v>
      </c>
      <c r="I5" s="87">
        <v>1.1041488298478366</v>
      </c>
      <c r="J5" s="87">
        <v>2.140368342458935</v>
      </c>
      <c r="K5" s="87">
        <v>15.977783518470684</v>
      </c>
    </row>
    <row r="6" spans="1:12" x14ac:dyDescent="0.75">
      <c r="A6" s="88">
        <v>44093</v>
      </c>
      <c r="B6" s="87">
        <v>2.7810658078629156</v>
      </c>
      <c r="C6" s="87">
        <v>2.2391466755208764</v>
      </c>
      <c r="D6" s="87">
        <v>2.1509526319752994</v>
      </c>
      <c r="E6" s="87">
        <v>1.774167014666616</v>
      </c>
      <c r="F6" s="87">
        <v>1.5132811169759917</v>
      </c>
      <c r="G6" s="87">
        <v>3.3533850590149128</v>
      </c>
      <c r="H6" s="87">
        <v>10.590048281175987</v>
      </c>
      <c r="I6" s="87">
        <v>1.1372357734670033</v>
      </c>
      <c r="J6" s="87">
        <v>2.1425904856716222</v>
      </c>
      <c r="K6" s="87">
        <v>16.305541203823289</v>
      </c>
    </row>
    <row r="7" spans="1:12" x14ac:dyDescent="0.75">
      <c r="A7" s="88">
        <v>44094</v>
      </c>
      <c r="B7" s="87">
        <v>2.7752324238925685</v>
      </c>
      <c r="C7" s="87">
        <v>2.2329210591848594</v>
      </c>
      <c r="D7" s="87">
        <v>2.0991791550568566</v>
      </c>
      <c r="E7" s="87">
        <v>1.7134252053199701</v>
      </c>
      <c r="F7" s="87">
        <v>1.5941597139451731</v>
      </c>
      <c r="G7" s="87">
        <v>3.3422358265382064</v>
      </c>
      <c r="H7" s="87">
        <v>10.638117387585458</v>
      </c>
      <c r="I7" s="87">
        <v>1.1614540517861858</v>
      </c>
      <c r="J7" s="87">
        <v>2.1670340610111611</v>
      </c>
      <c r="K7" s="87">
        <v>16.592934642211333</v>
      </c>
    </row>
    <row r="8" spans="1:12" x14ac:dyDescent="0.75">
      <c r="A8" s="88">
        <v>44095</v>
      </c>
      <c r="B8" s="87">
        <v>2.7190861031779789</v>
      </c>
      <c r="C8" s="87">
        <v>2.1582136631526523</v>
      </c>
      <c r="D8" s="87">
        <v>2.0502296859703293</v>
      </c>
      <c r="E8" s="87">
        <v>1.6703997570327627</v>
      </c>
      <c r="F8" s="87">
        <v>1.5941597139451731</v>
      </c>
      <c r="G8" s="87">
        <v>3.3204441448792079</v>
      </c>
      <c r="H8" s="87">
        <v>10.664272636661165</v>
      </c>
      <c r="I8" s="87">
        <v>1.1812379974553766</v>
      </c>
      <c r="J8" s="87">
        <v>2.1670340610111611</v>
      </c>
      <c r="K8" s="87">
        <v>16.78668302764143</v>
      </c>
    </row>
    <row r="9" spans="1:12" x14ac:dyDescent="0.75">
      <c r="A9" s="88">
        <v>44096</v>
      </c>
      <c r="B9" s="87">
        <v>2.8586012031354437</v>
      </c>
      <c r="C9" s="87">
        <v>2.2391466755208764</v>
      </c>
      <c r="D9" s="87">
        <v>2.1443632803674979</v>
      </c>
      <c r="E9" s="87">
        <v>1.6425597610822165</v>
      </c>
      <c r="F9" s="87">
        <v>1.7133492252681766</v>
      </c>
      <c r="G9" s="87">
        <v>3.3650410747860073</v>
      </c>
      <c r="H9" s="87">
        <v>10.848066278814972</v>
      </c>
      <c r="I9" s="87">
        <v>1.197610918009187</v>
      </c>
      <c r="J9" s="87">
        <v>2.2070326388395114</v>
      </c>
      <c r="K9" s="87">
        <v>17.222616894859215</v>
      </c>
    </row>
    <row r="10" spans="1:12" x14ac:dyDescent="0.75">
      <c r="A10" s="88">
        <v>44097</v>
      </c>
      <c r="B10" s="87">
        <v>2.854469222823115</v>
      </c>
      <c r="C10" s="87">
        <v>2.2059433883954513</v>
      </c>
      <c r="D10" s="87">
        <v>2.0869417877852245</v>
      </c>
      <c r="E10" s="87">
        <v>1.599534312795009</v>
      </c>
      <c r="F10" s="87">
        <v>1.6111867869913161</v>
      </c>
      <c r="G10" s="87">
        <v>3.3924073726833646</v>
      </c>
      <c r="H10" s="87">
        <v>10.985911510430316</v>
      </c>
      <c r="I10" s="87">
        <v>1.2242169139091383</v>
      </c>
      <c r="J10" s="87">
        <v>2.2296984996089044</v>
      </c>
      <c r="K10" s="87">
        <v>18.050891242572995</v>
      </c>
    </row>
    <row r="11" spans="1:12" x14ac:dyDescent="0.75">
      <c r="A11" s="88">
        <v>44098</v>
      </c>
      <c r="B11" s="87">
        <v>2.7895728261530048</v>
      </c>
      <c r="C11" s="87">
        <v>2.2515979081929109</v>
      </c>
      <c r="D11" s="87">
        <v>1.9570374275171325</v>
      </c>
      <c r="E11" s="87">
        <v>1.5223415967503131</v>
      </c>
      <c r="F11" s="87">
        <v>1.6856802315681934</v>
      </c>
      <c r="G11" s="87">
        <v>3.3989955555105138</v>
      </c>
      <c r="H11" s="87">
        <v>11.058722068668143</v>
      </c>
      <c r="I11" s="87">
        <v>1.2562805499936891</v>
      </c>
      <c r="J11" s="87">
        <v>2.2559197895185887</v>
      </c>
      <c r="K11" s="87">
        <v>18.646667527770585</v>
      </c>
    </row>
    <row r="12" spans="1:12" x14ac:dyDescent="0.75">
      <c r="A12" s="88">
        <v>44099</v>
      </c>
      <c r="B12" s="87">
        <v>2.6498146685301087</v>
      </c>
      <c r="C12" s="87">
        <v>2.2142442101768074</v>
      </c>
      <c r="D12" s="87">
        <v>1.7508848557873335</v>
      </c>
      <c r="E12" s="87">
        <v>1.4286979740075672</v>
      </c>
      <c r="F12" s="87">
        <v>1.4813553550144731</v>
      </c>
      <c r="G12" s="87">
        <v>3.4152126209311655</v>
      </c>
      <c r="H12" s="87">
        <v>11.184550023681084</v>
      </c>
      <c r="I12" s="87">
        <v>1.2849331609628634</v>
      </c>
      <c r="J12" s="87">
        <v>2.2248097845409989</v>
      </c>
      <c r="K12" s="87">
        <v>18.829113924050635</v>
      </c>
    </row>
    <row r="13" spans="1:12" x14ac:dyDescent="0.75">
      <c r="A13" s="88">
        <v>44100</v>
      </c>
      <c r="B13" s="87">
        <v>2.3921735431731177</v>
      </c>
      <c r="C13" s="87">
        <v>1.9444675022827258</v>
      </c>
      <c r="D13" s="87">
        <v>1.6426312222305894</v>
      </c>
      <c r="E13" s="87">
        <v>1.3148070814826063</v>
      </c>
      <c r="F13" s="87">
        <v>1.5792610250297976</v>
      </c>
      <c r="G13" s="87">
        <v>3.3822717067954611</v>
      </c>
      <c r="H13" s="87">
        <v>11.134360221400639</v>
      </c>
      <c r="I13" s="87">
        <v>1.2808399308244087</v>
      </c>
      <c r="J13" s="87">
        <v>2.1519234871648911</v>
      </c>
      <c r="K13" s="87">
        <v>18.386721777318527</v>
      </c>
    </row>
    <row r="14" spans="1:12" x14ac:dyDescent="0.75">
      <c r="A14" s="88">
        <v>44101</v>
      </c>
      <c r="B14" s="87">
        <v>2.3224159931943853</v>
      </c>
      <c r="C14" s="87">
        <v>1.9154146260479787</v>
      </c>
      <c r="D14" s="87">
        <v>1.5710896904887417</v>
      </c>
      <c r="E14" s="87">
        <v>1.2502689090517949</v>
      </c>
      <c r="F14" s="87">
        <v>1.5494636471990464</v>
      </c>
      <c r="G14" s="87">
        <v>3.3260187611175684</v>
      </c>
      <c r="H14" s="87">
        <v>11.084170419120195</v>
      </c>
      <c r="I14" s="87">
        <v>1.2968717488666863</v>
      </c>
      <c r="J14" s="87">
        <v>2.0688153310104531</v>
      </c>
      <c r="K14" s="87">
        <v>17.67631103074141</v>
      </c>
    </row>
    <row r="15" spans="1:12" x14ac:dyDescent="0.75">
      <c r="A15" s="88">
        <v>44102</v>
      </c>
      <c r="B15" s="87">
        <v>2.3656802576411251</v>
      </c>
      <c r="C15" s="87">
        <v>2.0067236656428986</v>
      </c>
      <c r="D15" s="87">
        <v>1.6162738157993826</v>
      </c>
      <c r="E15" s="87">
        <v>1.2198980043784722</v>
      </c>
      <c r="F15" s="87">
        <v>1.6388557806912993</v>
      </c>
      <c r="G15" s="87">
        <v>3.3087881291081143</v>
      </c>
      <c r="H15" s="87">
        <v>11.004290874645678</v>
      </c>
      <c r="I15" s="87">
        <v>1.3251832573243238</v>
      </c>
      <c r="J15" s="87">
        <v>1.9994844627746584</v>
      </c>
      <c r="K15" s="87">
        <v>17.086993025058128</v>
      </c>
    </row>
    <row r="16" spans="1:12" x14ac:dyDescent="0.75">
      <c r="A16" s="88">
        <v>44103</v>
      </c>
      <c r="B16" s="87">
        <v>2.2580057118551373</v>
      </c>
      <c r="C16" s="87">
        <v>1.9195650369386568</v>
      </c>
      <c r="D16" s="87">
        <v>1.5193162135702991</v>
      </c>
      <c r="E16" s="87">
        <v>1.1604216493932147</v>
      </c>
      <c r="F16" s="87">
        <v>1.6111867869913161</v>
      </c>
      <c r="G16" s="87">
        <v>3.2170603528225241</v>
      </c>
      <c r="H16" s="87">
        <v>10.708100351328618</v>
      </c>
      <c r="I16" s="87">
        <v>1.3429205879242914</v>
      </c>
      <c r="J16" s="87">
        <v>1.9101543056246888</v>
      </c>
      <c r="K16" s="87">
        <v>16.320072332730557</v>
      </c>
    </row>
    <row r="17" spans="1:11" x14ac:dyDescent="0.75">
      <c r="A17" s="88">
        <v>44104</v>
      </c>
      <c r="B17" s="87">
        <v>2.2242206963602111</v>
      </c>
      <c r="C17" s="87">
        <v>1.8863617498132317</v>
      </c>
      <c r="D17" s="87">
        <v>1.4957828149710068</v>
      </c>
      <c r="E17" s="87">
        <v>1.136378016526834</v>
      </c>
      <c r="F17" s="87">
        <v>1.6686531585220501</v>
      </c>
      <c r="G17" s="87">
        <v>3.1101290777050843</v>
      </c>
      <c r="H17" s="87">
        <v>10.469875515152346</v>
      </c>
      <c r="I17" s="87">
        <v>1.3357574351819934</v>
      </c>
      <c r="J17" s="87">
        <v>1.8341570077508325</v>
      </c>
      <c r="K17" s="87">
        <v>15.138207181606811</v>
      </c>
    </row>
    <row r="18" spans="1:11" x14ac:dyDescent="0.75">
      <c r="A18" s="88">
        <v>44105</v>
      </c>
      <c r="B18" s="87">
        <v>2.1960260071702011</v>
      </c>
      <c r="C18" s="87">
        <v>1.6767659998339834</v>
      </c>
      <c r="D18" s="87">
        <v>1.5400256043376761</v>
      </c>
      <c r="E18" s="87">
        <v>1.0908216595168494</v>
      </c>
      <c r="F18" s="87">
        <v>1.6835518474374256</v>
      </c>
      <c r="G18" s="87">
        <v>3.0128266851811478</v>
      </c>
      <c r="H18" s="87">
        <v>10.223167895492107</v>
      </c>
      <c r="I18" s="87">
        <v>1.3217722322089434</v>
      </c>
      <c r="J18" s="87">
        <v>1.7434935646732592</v>
      </c>
      <c r="K18" s="87">
        <v>14.17915267372773</v>
      </c>
    </row>
    <row r="19" spans="1:11" x14ac:dyDescent="0.75">
      <c r="A19" s="88">
        <v>44106</v>
      </c>
      <c r="B19" s="87">
        <v>2.261408519171173</v>
      </c>
      <c r="C19" s="87">
        <v>1.7348717523034782</v>
      </c>
      <c r="D19" s="87">
        <v>1.6143911439114391</v>
      </c>
      <c r="E19" s="87">
        <v>1.0844943877099074</v>
      </c>
      <c r="F19" s="87">
        <v>1.8559509620296271</v>
      </c>
      <c r="G19" s="87">
        <v>2.9459312903209498</v>
      </c>
      <c r="H19" s="87">
        <v>10.007563815273256</v>
      </c>
      <c r="I19" s="87">
        <v>1.2948251337974588</v>
      </c>
      <c r="J19" s="87">
        <v>1.6879399843561085</v>
      </c>
      <c r="K19" s="87">
        <v>13.541397571686881</v>
      </c>
    </row>
    <row r="20" spans="1:11" x14ac:dyDescent="0.75">
      <c r="A20" s="88">
        <v>44107</v>
      </c>
      <c r="B20" s="87">
        <v>2.4835632253752205</v>
      </c>
      <c r="C20" s="87">
        <v>1.9880468166348468</v>
      </c>
      <c r="D20" s="87">
        <v>1.7273514571880415</v>
      </c>
      <c r="E20" s="87">
        <v>1.1148652923832303</v>
      </c>
      <c r="F20" s="87">
        <v>1.9517282479141835</v>
      </c>
      <c r="G20" s="87">
        <v>2.984953603989402</v>
      </c>
      <c r="H20" s="87">
        <v>10.0853226638768</v>
      </c>
      <c r="I20" s="87">
        <v>1.2955073388205376</v>
      </c>
      <c r="J20" s="87">
        <v>1.7083837019128258</v>
      </c>
      <c r="K20" s="87">
        <v>13.562386980108499</v>
      </c>
    </row>
    <row r="21" spans="1:11" x14ac:dyDescent="0.75">
      <c r="A21" s="88">
        <v>44108</v>
      </c>
      <c r="B21" s="87">
        <v>2.5576958133317129</v>
      </c>
      <c r="C21" s="87">
        <v>2.1125591433551918</v>
      </c>
      <c r="D21" s="87">
        <v>1.7612395511710219</v>
      </c>
      <c r="E21" s="87">
        <v>1.1098034749376764</v>
      </c>
      <c r="F21" s="87">
        <v>2.045377149667972</v>
      </c>
      <c r="G21" s="87">
        <v>3.0224555677746636</v>
      </c>
      <c r="H21" s="87">
        <v>10.21539201063176</v>
      </c>
      <c r="I21" s="87">
        <v>1.283909853428252</v>
      </c>
      <c r="J21" s="87">
        <v>1.7208277039038662</v>
      </c>
      <c r="K21" s="87">
        <v>14.041914234048042</v>
      </c>
    </row>
    <row r="22" spans="1:11" x14ac:dyDescent="0.75">
      <c r="A22" s="88">
        <v>44109</v>
      </c>
      <c r="B22" s="87">
        <v>2.5632861396366291</v>
      </c>
      <c r="C22" s="87">
        <v>2.1250103760272263</v>
      </c>
      <c r="D22" s="87">
        <v>1.7499435198433617</v>
      </c>
      <c r="E22" s="87">
        <v>1.1351125621654456</v>
      </c>
      <c r="F22" s="87">
        <v>2.104971905329474</v>
      </c>
      <c r="G22" s="87">
        <v>3.0275234007186098</v>
      </c>
      <c r="H22" s="87">
        <v>10.395651159667203</v>
      </c>
      <c r="I22" s="87">
        <v>1.2634437027359826</v>
      </c>
      <c r="J22" s="87">
        <v>1.7261608476143022</v>
      </c>
      <c r="K22" s="87">
        <v>14.437483854301206</v>
      </c>
    </row>
    <row r="23" spans="1:11" x14ac:dyDescent="0.75">
      <c r="A23" s="88">
        <v>44110</v>
      </c>
      <c r="B23" s="87">
        <v>2.5934252901500878</v>
      </c>
      <c r="C23" s="87">
        <v>2.1893417448327384</v>
      </c>
      <c r="D23" s="87">
        <v>1.8327810829128699</v>
      </c>
      <c r="E23" s="87">
        <v>1.1135998380218417</v>
      </c>
      <c r="F23" s="87">
        <v>1.9474714796526478</v>
      </c>
      <c r="G23" s="87">
        <v>3.0852966962797055</v>
      </c>
      <c r="H23" s="87">
        <v>10.653669157306151</v>
      </c>
      <c r="I23" s="87">
        <v>1.2535517299013872</v>
      </c>
      <c r="J23" s="87">
        <v>1.7279385621844587</v>
      </c>
      <c r="K23" s="87">
        <v>14.989666752777053</v>
      </c>
    </row>
    <row r="24" spans="1:11" x14ac:dyDescent="0.75">
      <c r="A24" s="88">
        <v>44111</v>
      </c>
      <c r="B24" s="87">
        <v>2.6289117093030319</v>
      </c>
      <c r="C24" s="87">
        <v>2.2557483190835894</v>
      </c>
      <c r="D24" s="87">
        <v>1.8967919271029441</v>
      </c>
      <c r="E24" s="87">
        <v>1.0857598420712957</v>
      </c>
      <c r="F24" s="87">
        <v>2.045377149667972</v>
      </c>
      <c r="G24" s="87">
        <v>3.1765176892708946</v>
      </c>
      <c r="H24" s="87">
        <v>10.87916981825636</v>
      </c>
      <c r="I24" s="87">
        <v>1.254233934924466</v>
      </c>
      <c r="J24" s="87">
        <v>1.7181611320486365</v>
      </c>
      <c r="K24" s="87">
        <v>15.708150348747077</v>
      </c>
    </row>
    <row r="25" spans="1:11" x14ac:dyDescent="0.75">
      <c r="A25" s="88">
        <v>44112</v>
      </c>
      <c r="B25" s="87">
        <v>2.6267241903141518</v>
      </c>
      <c r="C25" s="87">
        <v>2.3325309205611355</v>
      </c>
      <c r="D25" s="87">
        <v>1.8657278409518789</v>
      </c>
      <c r="E25" s="87">
        <v>1.0528580286751958</v>
      </c>
      <c r="F25" s="87">
        <v>2.0858164481525625</v>
      </c>
      <c r="G25" s="87">
        <v>3.2626708493181251</v>
      </c>
      <c r="H25" s="87">
        <v>11.164756862218404</v>
      </c>
      <c r="I25" s="87">
        <v>1.2593504725975322</v>
      </c>
      <c r="J25" s="87">
        <v>1.7248275616866988</v>
      </c>
      <c r="K25" s="87">
        <v>16.268406096615873</v>
      </c>
    </row>
    <row r="26" spans="1:11" x14ac:dyDescent="0.75">
      <c r="A26" s="88">
        <v>44113</v>
      </c>
      <c r="B26" s="87">
        <v>2.6004739624475905</v>
      </c>
      <c r="C26" s="87">
        <v>2.4985473561882623</v>
      </c>
      <c r="D26" s="87">
        <v>1.8911439114391144</v>
      </c>
      <c r="E26" s="87">
        <v>1.0300798501702038</v>
      </c>
      <c r="F26" s="87">
        <v>1.9730120892218626</v>
      </c>
      <c r="G26" s="87">
        <v>3.2986524632201966</v>
      </c>
      <c r="H26" s="87">
        <v>11.371171260329556</v>
      </c>
      <c r="I26" s="87">
        <v>1.2552572424590775</v>
      </c>
      <c r="J26" s="87">
        <v>1.7417158501031138</v>
      </c>
      <c r="K26" s="87">
        <v>16.804443296305887</v>
      </c>
    </row>
    <row r="27" spans="1:11" x14ac:dyDescent="0.75">
      <c r="A27" s="88">
        <v>44114</v>
      </c>
      <c r="B27" s="87">
        <v>2.7173846995199611</v>
      </c>
      <c r="C27" s="87">
        <v>2.9343404997094713</v>
      </c>
      <c r="D27" s="87">
        <v>1.9287973491979817</v>
      </c>
      <c r="E27" s="87">
        <v>1.019956215279096</v>
      </c>
      <c r="F27" s="87">
        <v>2.1134854418525455</v>
      </c>
      <c r="G27" s="87">
        <v>3.2672318989676827</v>
      </c>
      <c r="H27" s="87">
        <v>11.550016612117647</v>
      </c>
      <c r="I27" s="87">
        <v>1.2457063721360149</v>
      </c>
      <c r="J27" s="87">
        <v>1.7412714214605722</v>
      </c>
      <c r="K27" s="87">
        <v>17.01272281064324</v>
      </c>
    </row>
    <row r="28" spans="1:11" x14ac:dyDescent="0.75">
      <c r="A28" s="88">
        <v>44115</v>
      </c>
      <c r="B28" s="87">
        <v>2.7178708148508233</v>
      </c>
      <c r="C28" s="87">
        <v>3.092056113555242</v>
      </c>
      <c r="D28" s="87">
        <v>1.9777468182845097</v>
      </c>
      <c r="E28" s="87">
        <v>1.0250180327246496</v>
      </c>
      <c r="F28" s="87">
        <v>2.158181508598672</v>
      </c>
      <c r="G28" s="87">
        <v>3.2530419667246089</v>
      </c>
      <c r="H28" s="87">
        <v>11.481447445621802</v>
      </c>
      <c r="I28" s="87">
        <v>1.2422953470206388</v>
      </c>
      <c r="J28" s="87">
        <v>1.7443824219583322</v>
      </c>
      <c r="K28" s="87">
        <v>16.736631361405305</v>
      </c>
    </row>
    <row r="29" spans="1:11" x14ac:dyDescent="0.75">
      <c r="A29" s="88">
        <v>44116</v>
      </c>
      <c r="B29" s="87">
        <v>2.708634623564441</v>
      </c>
      <c r="C29" s="87">
        <v>3.1439362496887191</v>
      </c>
      <c r="D29" s="87">
        <v>1.9843361698923114</v>
      </c>
      <c r="E29" s="87">
        <v>0.99085076496716151</v>
      </c>
      <c r="F29" s="87">
        <v>2.156053124467904</v>
      </c>
      <c r="G29" s="87">
        <v>3.2616572827293355</v>
      </c>
      <c r="H29" s="87">
        <v>11.554258003859665</v>
      </c>
      <c r="I29" s="87">
        <v>1.2358143993014239</v>
      </c>
      <c r="J29" s="87">
        <v>1.7577152812344448</v>
      </c>
      <c r="K29" s="87">
        <v>16.441165073624394</v>
      </c>
    </row>
    <row r="30" spans="1:11" x14ac:dyDescent="0.75">
      <c r="A30" s="88">
        <v>44117</v>
      </c>
      <c r="B30" s="87">
        <v>2.7453363310445402</v>
      </c>
      <c r="C30" s="87">
        <v>3.1190337843446501</v>
      </c>
      <c r="D30" s="87">
        <v>1.9918668574440845</v>
      </c>
      <c r="E30" s="87">
        <v>1.0085671260265998</v>
      </c>
      <c r="F30" s="87">
        <v>2.2518304103524605</v>
      </c>
      <c r="G30" s="87">
        <v>3.2449334340142828</v>
      </c>
      <c r="H30" s="87">
        <v>11.742999936379114</v>
      </c>
      <c r="I30" s="87">
        <v>1.2245580164206755</v>
      </c>
      <c r="J30" s="87">
        <v>1.7634928535874232</v>
      </c>
      <c r="K30" s="87">
        <v>16.011689485920957</v>
      </c>
    </row>
    <row r="31" spans="1:11" x14ac:dyDescent="0.75">
      <c r="A31" s="88">
        <v>44118</v>
      </c>
      <c r="B31" s="87">
        <v>2.7365862550890196</v>
      </c>
      <c r="C31" s="87">
        <v>3.3161783016518633</v>
      </c>
      <c r="D31" s="87">
        <v>2.0182242638752919</v>
      </c>
      <c r="E31" s="87">
        <v>0.99970894549688061</v>
      </c>
      <c r="F31" s="87">
        <v>2.2433168738293889</v>
      </c>
      <c r="G31" s="87">
        <v>3.1978025876354921</v>
      </c>
      <c r="H31" s="87">
        <v>11.88225896524181</v>
      </c>
      <c r="I31" s="87">
        <v>1.2242169139091339</v>
      </c>
      <c r="J31" s="87">
        <v>1.7839365711441402</v>
      </c>
      <c r="K31" s="87">
        <v>15.412684060966164</v>
      </c>
    </row>
    <row r="32" spans="1:11" x14ac:dyDescent="0.75">
      <c r="A32" s="88">
        <v>44119</v>
      </c>
      <c r="B32" s="87">
        <v>2.744850215713678</v>
      </c>
      <c r="C32" s="87">
        <v>3.3535319996679669</v>
      </c>
      <c r="D32" s="87">
        <v>1.9956322012199712</v>
      </c>
      <c r="E32" s="87">
        <v>1.0313453045315921</v>
      </c>
      <c r="F32" s="87">
        <v>2.2007491912140305</v>
      </c>
      <c r="G32" s="87">
        <v>3.1993229375186822</v>
      </c>
      <c r="H32" s="87">
        <v>11.964966104210996</v>
      </c>
      <c r="I32" s="87">
        <v>1.2105728134476255</v>
      </c>
      <c r="J32" s="87">
        <v>1.7803811420038382</v>
      </c>
      <c r="K32" s="87">
        <v>15.004197881684309</v>
      </c>
    </row>
    <row r="33" spans="1:11" x14ac:dyDescent="0.75">
      <c r="A33" s="88">
        <v>44120</v>
      </c>
      <c r="B33" s="87">
        <v>2.8367260132466425</v>
      </c>
      <c r="C33" s="87">
        <v>3.5070972026230591</v>
      </c>
      <c r="D33" s="87">
        <v>2.0332856389788385</v>
      </c>
      <c r="E33" s="87">
        <v>1.1249889272743379</v>
      </c>
      <c r="F33" s="87">
        <v>2.2284181849140134</v>
      </c>
      <c r="G33" s="87">
        <v>3.2510148335470306</v>
      </c>
      <c r="H33" s="87">
        <v>12.203897839010923</v>
      </c>
      <c r="I33" s="87">
        <v>1.2102317109360883</v>
      </c>
      <c r="J33" s="87">
        <v>1.7901585721396491</v>
      </c>
      <c r="K33" s="87">
        <v>14.485920950658748</v>
      </c>
    </row>
    <row r="34" spans="1:11" x14ac:dyDescent="0.75">
      <c r="A34" s="88">
        <v>44121</v>
      </c>
      <c r="B34" s="87">
        <v>2.730752871118673</v>
      </c>
      <c r="C34" s="87">
        <v>3.1418610442433796</v>
      </c>
      <c r="D34" s="87">
        <v>1.993749529332028</v>
      </c>
      <c r="E34" s="87">
        <v>1.1123343836604533</v>
      </c>
      <c r="F34" s="87">
        <v>2.4157159884215904</v>
      </c>
      <c r="G34" s="87">
        <v>3.2981456799258089</v>
      </c>
      <c r="H34" s="87">
        <v>12.258329033033387</v>
      </c>
      <c r="I34" s="87">
        <v>1.1965876104745796</v>
      </c>
      <c r="J34" s="87">
        <v>1.7701592832254853</v>
      </c>
      <c r="K34" s="87">
        <v>13.817489020924853</v>
      </c>
    </row>
    <row r="35" spans="1:11" x14ac:dyDescent="0.75">
      <c r="A35" s="88">
        <v>44122</v>
      </c>
      <c r="B35" s="87">
        <v>2.7518988880111803</v>
      </c>
      <c r="C35" s="87">
        <v>3.048476799203121</v>
      </c>
      <c r="D35" s="87">
        <v>2.0426989984185555</v>
      </c>
      <c r="E35" s="87">
        <v>1.1718107386457106</v>
      </c>
      <c r="F35" s="87">
        <v>2.4242295249446619</v>
      </c>
      <c r="G35" s="87">
        <v>3.3397019100662275</v>
      </c>
      <c r="H35" s="87">
        <v>12.700140672826105</v>
      </c>
      <c r="I35" s="87">
        <v>1.1720282296438511</v>
      </c>
      <c r="J35" s="87">
        <v>1.7732702837232452</v>
      </c>
      <c r="K35" s="87">
        <v>13.412231981400161</v>
      </c>
    </row>
    <row r="36" spans="1:11" x14ac:dyDescent="0.75">
      <c r="A36" s="88">
        <v>44123</v>
      </c>
      <c r="B36" s="87">
        <v>2.8911709303032143</v>
      </c>
      <c r="C36" s="87">
        <v>3.1169585788993115</v>
      </c>
      <c r="D36" s="87">
        <v>2.2497929060923263</v>
      </c>
      <c r="E36" s="87">
        <v>1.2135707325715297</v>
      </c>
      <c r="F36" s="87">
        <v>2.4369998297292699</v>
      </c>
      <c r="G36" s="87">
        <v>3.3645342914916188</v>
      </c>
      <c r="H36" s="87">
        <v>12.83091691820476</v>
      </c>
      <c r="I36" s="87">
        <v>1.1699816145746282</v>
      </c>
      <c r="J36" s="87">
        <v>1.7879364289269732</v>
      </c>
      <c r="K36" s="87">
        <v>13.27176440196331</v>
      </c>
    </row>
    <row r="37" spans="1:11" x14ac:dyDescent="0.75">
      <c r="A37" s="88">
        <v>44124</v>
      </c>
      <c r="B37" s="87">
        <v>2.8600595491280307</v>
      </c>
      <c r="C37" s="87">
        <v>3.2539221382916907</v>
      </c>
      <c r="D37" s="87">
        <v>2.163189999246931</v>
      </c>
      <c r="E37" s="87">
        <v>1.217367095655695</v>
      </c>
      <c r="F37" s="87">
        <v>2.5476758045292014</v>
      </c>
      <c r="G37" s="87">
        <v>3.4065973049264384</v>
      </c>
      <c r="H37" s="87">
        <v>12.749623576482891</v>
      </c>
      <c r="I37" s="87">
        <v>1.1665705894592477</v>
      </c>
      <c r="J37" s="87">
        <v>1.8079357178411484</v>
      </c>
      <c r="K37" s="87">
        <v>13.139369671919388</v>
      </c>
    </row>
    <row r="38" spans="1:11" x14ac:dyDescent="0.75">
      <c r="A38" s="88">
        <v>44125</v>
      </c>
      <c r="B38" s="87">
        <v>2.9033238135747705</v>
      </c>
      <c r="C38" s="87">
        <v>3.1958163858221962</v>
      </c>
      <c r="D38" s="87">
        <v>2.080352436177423</v>
      </c>
      <c r="E38" s="87">
        <v>1.1730761930070992</v>
      </c>
      <c r="F38" s="87">
        <v>2.8669334241443893</v>
      </c>
      <c r="G38" s="87">
        <v>3.4876826320297232</v>
      </c>
      <c r="H38" s="87">
        <v>12.698726875578789</v>
      </c>
      <c r="I38" s="87">
        <v>1.1536086940208179</v>
      </c>
      <c r="J38" s="87">
        <v>1.8368235796060617</v>
      </c>
      <c r="K38" s="87">
        <v>13.354107465771147</v>
      </c>
    </row>
    <row r="39" spans="1:11" x14ac:dyDescent="0.75">
      <c r="A39" s="88">
        <v>44126</v>
      </c>
      <c r="B39" s="87">
        <v>2.9971440724311846</v>
      </c>
      <c r="C39" s="87">
        <v>3.4572922719349219</v>
      </c>
      <c r="D39" s="87">
        <v>2.0756457564575648</v>
      </c>
      <c r="E39" s="87">
        <v>1.1933234627893146</v>
      </c>
      <c r="F39" s="87">
        <v>3.3266643963902602</v>
      </c>
      <c r="G39" s="87">
        <v>3.5439355777076167</v>
      </c>
      <c r="H39" s="87">
        <v>12.727002820525509</v>
      </c>
      <c r="I39" s="87">
        <v>1.1461044387669828</v>
      </c>
      <c r="J39" s="87">
        <v>1.8821553011448482</v>
      </c>
      <c r="K39" s="87">
        <v>13.37832601394989</v>
      </c>
    </row>
    <row r="40" spans="1:11" x14ac:dyDescent="0.75">
      <c r="A40" s="88">
        <v>44127</v>
      </c>
      <c r="B40" s="87">
        <v>2.9674910372485872</v>
      </c>
      <c r="C40" s="87">
        <v>3.2871254254171158</v>
      </c>
      <c r="D40" s="87">
        <v>2.0342269749228108</v>
      </c>
      <c r="E40" s="87">
        <v>1.1654834668387686</v>
      </c>
      <c r="F40" s="87">
        <v>3.5693001872978041</v>
      </c>
      <c r="G40" s="87">
        <v>3.5626865596002477</v>
      </c>
      <c r="H40" s="87">
        <v>12.580674805426122</v>
      </c>
      <c r="I40" s="87">
        <v>1.1409879010939121</v>
      </c>
      <c r="J40" s="87">
        <v>1.88882173078291</v>
      </c>
      <c r="K40" s="87">
        <v>13.622126065616113</v>
      </c>
    </row>
    <row r="41" spans="1:11" x14ac:dyDescent="0.75">
      <c r="A41" s="88">
        <v>44128</v>
      </c>
      <c r="B41" s="87">
        <v>2.9446436166980616</v>
      </c>
      <c r="C41" s="87">
        <v>3.5486013115298412</v>
      </c>
      <c r="D41" s="87">
        <v>1.9768054823405374</v>
      </c>
      <c r="E41" s="87">
        <v>1.2198980043784722</v>
      </c>
      <c r="F41" s="87">
        <v>3.7182870764515581</v>
      </c>
      <c r="G41" s="87">
        <v>3.5662340426610157</v>
      </c>
      <c r="H41" s="87">
        <v>12.348105158239225</v>
      </c>
      <c r="I41" s="87">
        <v>1.1430345161631437</v>
      </c>
      <c r="J41" s="87">
        <v>1.9225983076157294</v>
      </c>
      <c r="K41" s="87">
        <v>14.017695685869278</v>
      </c>
    </row>
    <row r="42" spans="1:11" x14ac:dyDescent="0.75">
      <c r="A42" s="88">
        <v>44129</v>
      </c>
      <c r="B42" s="87">
        <v>2.9349213100808167</v>
      </c>
      <c r="C42" s="87">
        <v>3.6170830912260317</v>
      </c>
      <c r="D42" s="87">
        <v>1.8939679192710297</v>
      </c>
      <c r="E42" s="87">
        <v>1.1629525581159916</v>
      </c>
      <c r="F42" s="87">
        <v>4.2142005789204831</v>
      </c>
      <c r="G42" s="87">
        <v>3.5591390765394788</v>
      </c>
      <c r="H42" s="87">
        <v>11.943759145500966</v>
      </c>
      <c r="I42" s="87">
        <v>1.1386001835131563</v>
      </c>
      <c r="J42" s="87">
        <v>1.9212650216881146</v>
      </c>
      <c r="K42" s="87">
        <v>14.235662619478202</v>
      </c>
    </row>
    <row r="43" spans="1:11" x14ac:dyDescent="0.75">
      <c r="A43" s="88">
        <v>44130</v>
      </c>
      <c r="B43" s="87">
        <v>2.7963784407850767</v>
      </c>
      <c r="C43" s="87">
        <v>3.5444509006391631</v>
      </c>
      <c r="D43" s="87">
        <v>1.6765193162135701</v>
      </c>
      <c r="E43" s="87">
        <v>1.1465016514179416</v>
      </c>
      <c r="F43" s="87">
        <v>4.384471309381917</v>
      </c>
      <c r="G43" s="87">
        <v>3.5226506793430064</v>
      </c>
      <c r="H43" s="87">
        <v>11.634844446957841</v>
      </c>
      <c r="I43" s="87">
        <v>1.0983500871516916</v>
      </c>
      <c r="J43" s="87">
        <v>1.8923771599232011</v>
      </c>
      <c r="K43" s="87">
        <v>13.982175148540446</v>
      </c>
    </row>
    <row r="44" spans="1:11" x14ac:dyDescent="0.75">
      <c r="A44" s="88">
        <v>44131</v>
      </c>
      <c r="B44" s="87">
        <v>2.8065868627331838</v>
      </c>
      <c r="C44" s="87">
        <v>3.426164190254835</v>
      </c>
      <c r="D44" s="87">
        <v>1.7179380977483245</v>
      </c>
      <c r="E44" s="87">
        <v>1.1629525581159916</v>
      </c>
      <c r="F44" s="87">
        <v>4.7909926783585899</v>
      </c>
      <c r="G44" s="87">
        <v>3.4238279369358922</v>
      </c>
      <c r="H44" s="87">
        <v>11.395205813534291</v>
      </c>
      <c r="I44" s="87">
        <v>1.0659453485556039</v>
      </c>
      <c r="J44" s="87">
        <v>1.8750444428642439</v>
      </c>
      <c r="K44" s="87">
        <v>13.702854559545349</v>
      </c>
    </row>
    <row r="45" spans="1:11" x14ac:dyDescent="0.75">
      <c r="A45" s="88">
        <v>44132</v>
      </c>
      <c r="B45" s="87">
        <v>2.7599197909704078</v>
      </c>
      <c r="C45" s="87">
        <v>3.3286295343238979</v>
      </c>
      <c r="D45" s="87">
        <v>1.6567512613901647</v>
      </c>
      <c r="E45" s="87">
        <v>1.2363489110765222</v>
      </c>
      <c r="F45" s="87">
        <v>5.2869061808275157</v>
      </c>
      <c r="G45" s="87">
        <v>3.2804082646219666</v>
      </c>
      <c r="H45" s="87">
        <v>11.04882548793675</v>
      </c>
      <c r="I45" s="87">
        <v>1.0434325827941071</v>
      </c>
      <c r="J45" s="87">
        <v>1.82437957761501</v>
      </c>
      <c r="K45" s="87">
        <v>12.995672952725377</v>
      </c>
    </row>
    <row r="46" spans="1:11" x14ac:dyDescent="0.75">
      <c r="A46" s="88">
        <v>44133</v>
      </c>
      <c r="B46" s="87">
        <v>2.7356140244272953</v>
      </c>
      <c r="C46" s="87">
        <v>3.2331700838383002</v>
      </c>
      <c r="D46" s="87">
        <v>1.6614579411100234</v>
      </c>
      <c r="E46" s="87">
        <v>1.2717816331953988</v>
      </c>
      <c r="F46" s="87">
        <v>5.5827515750042567</v>
      </c>
      <c r="G46" s="87">
        <v>3.089350962634875</v>
      </c>
      <c r="H46" s="87">
        <v>10.57520341007895</v>
      </c>
      <c r="I46" s="87">
        <v>1.0263774572172137</v>
      </c>
      <c r="J46" s="87">
        <v>1.7799367133613075</v>
      </c>
      <c r="K46" s="87">
        <v>12.264272797726662</v>
      </c>
    </row>
    <row r="47" spans="1:11" x14ac:dyDescent="0.75">
      <c r="A47" s="88">
        <v>44134</v>
      </c>
      <c r="B47" s="87">
        <v>2.7392598894087619</v>
      </c>
      <c r="C47" s="87">
        <v>3.2518469328463522</v>
      </c>
      <c r="D47" s="87">
        <v>1.6351005346788163</v>
      </c>
      <c r="E47" s="87">
        <v>1.2452070916062412</v>
      </c>
      <c r="F47" s="87">
        <v>6.1510301379192915</v>
      </c>
      <c r="G47" s="87">
        <v>2.9261667418395167</v>
      </c>
      <c r="H47" s="87">
        <v>10.087443359747811</v>
      </c>
      <c r="I47" s="87">
        <v>1.0004536663403452</v>
      </c>
      <c r="J47" s="87">
        <v>1.7648261395150375</v>
      </c>
      <c r="K47" s="87">
        <v>11.211573236889693</v>
      </c>
    </row>
    <row r="48" spans="1:11" x14ac:dyDescent="0.75">
      <c r="A48" s="88">
        <v>44135</v>
      </c>
      <c r="B48" s="87">
        <v>2.7237041988211703</v>
      </c>
      <c r="C48" s="87">
        <v>2.9779198140615923</v>
      </c>
      <c r="D48" s="87">
        <v>1.6878153475412307</v>
      </c>
      <c r="E48" s="87">
        <v>1.2477380003290182</v>
      </c>
      <c r="F48" s="87">
        <v>6.6128894942959304</v>
      </c>
      <c r="G48" s="87">
        <v>2.7614621711609937</v>
      </c>
      <c r="H48" s="87">
        <v>9.6661317800414306</v>
      </c>
      <c r="I48" s="87">
        <v>0.97896420811346441</v>
      </c>
      <c r="J48" s="87">
        <v>1.7323828486098223</v>
      </c>
      <c r="K48" s="87">
        <v>10.15887367605268</v>
      </c>
    </row>
    <row r="49" spans="1:11" x14ac:dyDescent="0.75">
      <c r="A49" s="88">
        <v>44136</v>
      </c>
      <c r="B49" s="87">
        <v>2.662696724797958</v>
      </c>
      <c r="C49" s="87">
        <v>2.9924462521789654</v>
      </c>
      <c r="D49" s="87">
        <v>1.6520445816703064</v>
      </c>
      <c r="E49" s="87">
        <v>1.257861635220126</v>
      </c>
      <c r="F49" s="87">
        <v>6.4596458368806395</v>
      </c>
      <c r="G49" s="87">
        <v>2.6388206139172774</v>
      </c>
      <c r="H49" s="87">
        <v>9.1090956645907504</v>
      </c>
      <c r="I49" s="87">
        <v>0.96907223527886466</v>
      </c>
      <c r="J49" s="87">
        <v>1.7106058451255017</v>
      </c>
      <c r="K49" s="87">
        <v>9.2159648669594123</v>
      </c>
    </row>
    <row r="50" spans="1:11" x14ac:dyDescent="0.75">
      <c r="A50" s="88">
        <v>44137</v>
      </c>
      <c r="B50" s="87">
        <v>2.6337728626116546</v>
      </c>
      <c r="C50" s="87">
        <v>2.9177388561467588</v>
      </c>
      <c r="D50" s="87">
        <v>1.6002711047518638</v>
      </c>
      <c r="E50" s="87">
        <v>1.2249598218240259</v>
      </c>
      <c r="F50" s="87">
        <v>6.6916397071343434</v>
      </c>
      <c r="G50" s="87">
        <v>2.5622963364635631</v>
      </c>
      <c r="H50" s="87">
        <v>8.5230767055696592</v>
      </c>
      <c r="I50" s="87">
        <v>0.97964641313653866</v>
      </c>
      <c r="J50" s="87">
        <v>1.6941619853516401</v>
      </c>
      <c r="K50" s="87">
        <v>8.4958667011108293</v>
      </c>
    </row>
    <row r="51" spans="1:11" x14ac:dyDescent="0.75">
      <c r="A51" s="88">
        <v>44138</v>
      </c>
      <c r="B51" s="87">
        <v>2.6699884547608921</v>
      </c>
      <c r="C51" s="87">
        <v>2.9260396779281148</v>
      </c>
      <c r="D51" s="87">
        <v>1.5635590029369681</v>
      </c>
      <c r="E51" s="87">
        <v>1.189527099705149</v>
      </c>
      <c r="F51" s="87">
        <v>7.4493444576877232</v>
      </c>
      <c r="G51" s="87">
        <v>2.5420250046877544</v>
      </c>
      <c r="H51" s="87">
        <v>7.9045404098598269</v>
      </c>
      <c r="I51" s="87">
        <v>0.9813519256942288</v>
      </c>
      <c r="J51" s="87">
        <v>1.6448304060300094</v>
      </c>
      <c r="K51" s="87">
        <v>7.8403513304055856</v>
      </c>
    </row>
    <row r="52" spans="1:11" x14ac:dyDescent="0.75">
      <c r="A52" s="88">
        <v>44139</v>
      </c>
      <c r="B52" s="87">
        <v>2.6332867472807924</v>
      </c>
      <c r="C52" s="87">
        <v>2.9903710467336269</v>
      </c>
      <c r="D52" s="87">
        <v>1.5597936591610815</v>
      </c>
      <c r="E52" s="87">
        <v>1.1047416574921225</v>
      </c>
      <c r="F52" s="87">
        <v>7.6025881151030132</v>
      </c>
      <c r="G52" s="87">
        <v>2.500975557841711</v>
      </c>
      <c r="H52" s="87">
        <v>7.3927458063239149</v>
      </c>
      <c r="I52" s="87">
        <v>0.96327349258271966</v>
      </c>
      <c r="J52" s="87">
        <v>1.6070539714143579</v>
      </c>
      <c r="K52" s="87">
        <v>7.362438646344625</v>
      </c>
    </row>
    <row r="53" spans="1:11" x14ac:dyDescent="0.75">
      <c r="A53" s="88">
        <v>44140</v>
      </c>
      <c r="B53" s="87">
        <v>2.587105790848879</v>
      </c>
      <c r="C53" s="87">
        <v>3.089980908109903</v>
      </c>
      <c r="D53" s="87">
        <v>1.4816627758114316</v>
      </c>
      <c r="E53" s="87">
        <v>1.0250180327246496</v>
      </c>
      <c r="F53" s="87">
        <v>8.1325557636642252</v>
      </c>
      <c r="G53" s="87">
        <v>2.4568854112293006</v>
      </c>
      <c r="H53" s="87">
        <v>6.8406579812389152</v>
      </c>
      <c r="I53" s="87">
        <v>0.93734970170585985</v>
      </c>
      <c r="J53" s="87">
        <v>1.5515003910971958</v>
      </c>
      <c r="K53" s="87">
        <v>6.9022862309480804</v>
      </c>
    </row>
    <row r="54" spans="1:11" x14ac:dyDescent="0.75">
      <c r="A54" s="88">
        <v>44141</v>
      </c>
      <c r="B54" s="87">
        <v>2.5504040833687789</v>
      </c>
      <c r="C54" s="87">
        <v>3.1729891259234666</v>
      </c>
      <c r="D54" s="87">
        <v>1.4327133067249038</v>
      </c>
      <c r="E54" s="87">
        <v>0.99085076496716151</v>
      </c>
      <c r="F54" s="87">
        <v>8.4518133832794149</v>
      </c>
      <c r="G54" s="87">
        <v>2.3621169351773563</v>
      </c>
      <c r="H54" s="87">
        <v>6.3083633176165961</v>
      </c>
      <c r="I54" s="87">
        <v>0.91927126859435071</v>
      </c>
      <c r="J54" s="87">
        <v>1.474169807295747</v>
      </c>
      <c r="K54" s="87">
        <v>6.5196331697235683</v>
      </c>
    </row>
    <row r="55" spans="1:11" x14ac:dyDescent="0.75">
      <c r="A55" s="88">
        <v>44142</v>
      </c>
      <c r="B55" s="87">
        <v>2.5409248344169653</v>
      </c>
      <c r="C55" s="87">
        <v>3.505021997177721</v>
      </c>
      <c r="D55" s="87">
        <v>1.3263423450561036</v>
      </c>
      <c r="E55" s="87">
        <v>0.964276223378004</v>
      </c>
      <c r="F55" s="87">
        <v>8.588029967648561</v>
      </c>
      <c r="G55" s="87">
        <v>2.2800180414852695</v>
      </c>
      <c r="H55" s="87">
        <v>5.8163618755434339</v>
      </c>
      <c r="I55" s="87">
        <v>0.88481991492903123</v>
      </c>
      <c r="J55" s="87">
        <v>1.4101720827703887</v>
      </c>
      <c r="K55" s="87">
        <v>6.1595840867992768</v>
      </c>
    </row>
    <row r="56" spans="1:11" x14ac:dyDescent="0.75">
      <c r="A56" s="88">
        <v>44143</v>
      </c>
      <c r="B56" s="87">
        <v>2.5411678920823966</v>
      </c>
      <c r="C56" s="87">
        <v>3.4240889848094964</v>
      </c>
      <c r="D56" s="87">
        <v>1.271744860305746</v>
      </c>
      <c r="E56" s="87">
        <v>0.9541525884868961</v>
      </c>
      <c r="F56" s="87">
        <v>9.1839775242635806</v>
      </c>
      <c r="G56" s="87">
        <v>2.1234220035170983</v>
      </c>
      <c r="H56" s="87">
        <v>5.4162572545471201</v>
      </c>
      <c r="I56" s="87">
        <v>0.84968635624064603</v>
      </c>
      <c r="J56" s="87">
        <v>1.355507359738322</v>
      </c>
      <c r="K56" s="87">
        <v>5.7672436063032748</v>
      </c>
    </row>
    <row r="57" spans="1:11" x14ac:dyDescent="0.75">
      <c r="A57" s="88">
        <v>44144</v>
      </c>
      <c r="B57" s="87">
        <v>2.6566202831621801</v>
      </c>
      <c r="C57" s="87">
        <v>3.6004814476633187</v>
      </c>
      <c r="D57" s="87">
        <v>1.2915129151291513</v>
      </c>
      <c r="E57" s="87">
        <v>0.99211621932854999</v>
      </c>
      <c r="F57" s="87">
        <v>10.069385322663035</v>
      </c>
      <c r="G57" s="87">
        <v>1.9516224667169999</v>
      </c>
      <c r="H57" s="87">
        <v>5.0500837674868997</v>
      </c>
      <c r="I57" s="87">
        <v>0.80841295234456578</v>
      </c>
      <c r="J57" s="87">
        <v>1.3052869231316186</v>
      </c>
      <c r="K57" s="87">
        <v>5.41365280289331</v>
      </c>
    </row>
    <row r="58" spans="1:11" x14ac:dyDescent="0.75">
      <c r="A58" s="88">
        <v>44145</v>
      </c>
      <c r="B58" s="87">
        <v>2.7752324238925685</v>
      </c>
      <c r="C58" s="87">
        <v>3.7229185689383248</v>
      </c>
      <c r="D58" s="87">
        <v>1.2604488289780855</v>
      </c>
      <c r="E58" s="87">
        <v>1.0237525783632613</v>
      </c>
      <c r="F58" s="87">
        <v>11.031414949770134</v>
      </c>
      <c r="G58" s="87">
        <v>1.7630990812018872</v>
      </c>
      <c r="H58" s="87">
        <v>4.7143069212444084</v>
      </c>
      <c r="I58" s="87">
        <v>0.7685039584946427</v>
      </c>
      <c r="J58" s="87">
        <v>1.2990649221361099</v>
      </c>
      <c r="K58" s="87">
        <v>5.0858951175406872</v>
      </c>
    </row>
    <row r="59" spans="1:11" x14ac:dyDescent="0.75">
      <c r="A59" s="88">
        <v>44146</v>
      </c>
      <c r="B59" s="87">
        <v>2.8792611046970893</v>
      </c>
      <c r="C59" s="87">
        <v>4.0902299327633429</v>
      </c>
      <c r="D59" s="87">
        <v>1.265155508697944</v>
      </c>
      <c r="E59" s="87">
        <v>1.0477962112296422</v>
      </c>
      <c r="F59" s="87">
        <v>11.71249787161587</v>
      </c>
      <c r="G59" s="87">
        <v>1.6267743750094987</v>
      </c>
      <c r="H59" s="87">
        <v>4.3297540699688257</v>
      </c>
      <c r="I59" s="87">
        <v>0.73848693747932814</v>
      </c>
      <c r="J59" s="87">
        <v>1.3061757804166914</v>
      </c>
      <c r="K59" s="87">
        <v>4.7532937225523009</v>
      </c>
    </row>
    <row r="60" spans="1:11" x14ac:dyDescent="0.75">
      <c r="A60" s="88">
        <v>44147</v>
      </c>
      <c r="B60" s="87">
        <v>2.9939843227805798</v>
      </c>
      <c r="C60" s="87">
        <v>4.339254586204035</v>
      </c>
      <c r="D60" s="87">
        <v>1.2915129151291513</v>
      </c>
      <c r="E60" s="87">
        <v>1.0579198461207497</v>
      </c>
      <c r="F60" s="87">
        <v>12.52979737783075</v>
      </c>
      <c r="G60" s="87">
        <v>1.5477161810837921</v>
      </c>
      <c r="H60" s="87">
        <v>3.9946841223499931</v>
      </c>
      <c r="I60" s="87">
        <v>0.71597417171782252</v>
      </c>
      <c r="J60" s="87">
        <v>1.3203974969778884</v>
      </c>
      <c r="K60" s="87">
        <v>4.5046499612503528</v>
      </c>
    </row>
    <row r="61" spans="1:11" x14ac:dyDescent="0.75">
      <c r="A61" s="88">
        <v>44148</v>
      </c>
      <c r="B61" s="87">
        <v>3.1038463875554476</v>
      </c>
      <c r="C61" s="87">
        <v>4.7833485515065988</v>
      </c>
      <c r="D61" s="87">
        <v>1.2453874538745386</v>
      </c>
      <c r="E61" s="87">
        <v>1.0819634789871304</v>
      </c>
      <c r="F61" s="87">
        <v>13.344968499914863</v>
      </c>
      <c r="G61" s="87">
        <v>1.501092117999415</v>
      </c>
      <c r="H61" s="87">
        <v>3.70202809215133</v>
      </c>
      <c r="I61" s="87">
        <v>0.68868597079480542</v>
      </c>
      <c r="J61" s="87">
        <v>1.3292860698286268</v>
      </c>
      <c r="K61" s="87">
        <v>4.3351201239989967</v>
      </c>
    </row>
    <row r="62" spans="1:11" x14ac:dyDescent="0.75">
      <c r="A62" s="88">
        <v>44149</v>
      </c>
      <c r="B62" s="87">
        <v>3.2268335662635961</v>
      </c>
      <c r="C62" s="87">
        <v>4.7978749896239732</v>
      </c>
      <c r="D62" s="87">
        <v>1.2369154303787937</v>
      </c>
      <c r="E62" s="87">
        <v>1.1237234729129495</v>
      </c>
      <c r="F62" s="87">
        <v>14.483654009875702</v>
      </c>
      <c r="G62" s="87">
        <v>1.4767665198684503</v>
      </c>
      <c r="H62" s="87">
        <v>3.4263376289206415</v>
      </c>
      <c r="I62" s="87">
        <v>0.67811179293713142</v>
      </c>
      <c r="J62" s="87">
        <v>1.3177309251226705</v>
      </c>
      <c r="K62" s="87">
        <v>4.1623611469904356</v>
      </c>
    </row>
    <row r="63" spans="1:11" x14ac:dyDescent="0.75">
      <c r="A63" s="88">
        <v>44150</v>
      </c>
      <c r="B63" s="87">
        <v>3.3410706690162244</v>
      </c>
      <c r="C63" s="87">
        <v>5.3395036108574745</v>
      </c>
      <c r="D63" s="87">
        <v>1.265155508697944</v>
      </c>
      <c r="E63" s="87">
        <v>1.1211925641901723</v>
      </c>
      <c r="F63" s="87">
        <v>14.849736080367784</v>
      </c>
      <c r="G63" s="87">
        <v>1.5061599509433734</v>
      </c>
      <c r="H63" s="87">
        <v>3.1478195711952845</v>
      </c>
      <c r="I63" s="87">
        <v>0.67265415275252793</v>
      </c>
      <c r="J63" s="87">
        <v>1.3146199246248991</v>
      </c>
      <c r="K63" s="87">
        <v>4.0654869542753875</v>
      </c>
    </row>
    <row r="64" spans="1:11" x14ac:dyDescent="0.75">
      <c r="A64" s="88">
        <v>44151</v>
      </c>
      <c r="B64" s="87">
        <v>3.3405845536853613</v>
      </c>
      <c r="C64" s="87">
        <v>5.6528596331036773</v>
      </c>
      <c r="D64" s="87">
        <v>1.2435047819865954</v>
      </c>
      <c r="E64" s="87">
        <v>1.0933525682396263</v>
      </c>
      <c r="F64" s="87">
        <v>14.762472331006302</v>
      </c>
      <c r="G64" s="87">
        <v>1.5168024001256786</v>
      </c>
      <c r="H64" s="87">
        <v>2.894042965298357</v>
      </c>
      <c r="I64" s="87">
        <v>0.6709486401948378</v>
      </c>
      <c r="J64" s="87">
        <v>1.3128422100547537</v>
      </c>
      <c r="K64" s="87">
        <v>3.965383621803134</v>
      </c>
    </row>
    <row r="65" spans="1:11" x14ac:dyDescent="0.75">
      <c r="A65" s="88">
        <v>44152</v>
      </c>
      <c r="B65" s="87">
        <v>3.4032934313665915</v>
      </c>
      <c r="C65" s="87">
        <v>5.8479289449655507</v>
      </c>
      <c r="D65" s="87">
        <v>1.2246780631071617</v>
      </c>
      <c r="E65" s="87">
        <v>1.1465016514179416</v>
      </c>
      <c r="F65" s="87">
        <v>15.179635620636814</v>
      </c>
      <c r="G65" s="87">
        <v>1.5355533820182965</v>
      </c>
      <c r="H65" s="87">
        <v>2.6791457837031643</v>
      </c>
      <c r="I65" s="87">
        <v>0.66685541005638305</v>
      </c>
      <c r="J65" s="87">
        <v>1.2790656332219235</v>
      </c>
      <c r="K65" s="87">
        <v>3.8152286230947956</v>
      </c>
    </row>
    <row r="66" spans="1:11" x14ac:dyDescent="0.75">
      <c r="A66" s="88">
        <v>44153</v>
      </c>
      <c r="B66" s="87">
        <v>3.5851005651090722</v>
      </c>
      <c r="C66" s="87">
        <v>5.9101851083257237</v>
      </c>
      <c r="D66" s="87">
        <v>1.2359740944348221</v>
      </c>
      <c r="E66" s="87">
        <v>1.211039823848753</v>
      </c>
      <c r="F66" s="87">
        <v>16.799335944151203</v>
      </c>
      <c r="G66" s="87">
        <v>1.5325126822519421</v>
      </c>
      <c r="H66" s="87">
        <v>2.5073694181517636</v>
      </c>
      <c r="I66" s="87">
        <v>0.66105666736023805</v>
      </c>
      <c r="J66" s="87">
        <v>1.2252897674749292</v>
      </c>
      <c r="K66" s="87">
        <v>3.6957504520795661</v>
      </c>
    </row>
    <row r="67" spans="1:11" x14ac:dyDescent="0.75">
      <c r="A67" s="88">
        <v>44154</v>
      </c>
      <c r="B67" s="87">
        <v>3.6278787142249498</v>
      </c>
      <c r="C67" s="87">
        <v>6.518220303810077</v>
      </c>
      <c r="D67" s="87">
        <v>1.2369154303787937</v>
      </c>
      <c r="E67" s="87">
        <v>1.2464725459676298</v>
      </c>
      <c r="F67" s="87">
        <v>16.754639877405076</v>
      </c>
      <c r="G67" s="87">
        <v>1.4879157523451434</v>
      </c>
      <c r="H67" s="87">
        <v>2.3652827947943988</v>
      </c>
      <c r="I67" s="87">
        <v>0.64775366941026669</v>
      </c>
      <c r="J67" s="87">
        <v>1.1875133328592777</v>
      </c>
      <c r="K67" s="87">
        <v>3.52622061482821</v>
      </c>
    </row>
    <row r="68" spans="1:11" x14ac:dyDescent="0.75">
      <c r="A68" s="88">
        <v>44155</v>
      </c>
      <c r="B68" s="87">
        <v>3.8446861517895123</v>
      </c>
      <c r="C68" s="87">
        <v>6.6468830414211002</v>
      </c>
      <c r="D68" s="87">
        <v>1.295278258905038</v>
      </c>
      <c r="E68" s="87">
        <v>1.4286979740075672</v>
      </c>
      <c r="F68" s="87">
        <v>18.082751575004259</v>
      </c>
      <c r="G68" s="87">
        <v>1.4316628066672374</v>
      </c>
      <c r="H68" s="87">
        <v>2.2345065494157437</v>
      </c>
      <c r="I68" s="87">
        <v>0.63820279908720845</v>
      </c>
      <c r="J68" s="87">
        <v>1.1812913318637577</v>
      </c>
      <c r="K68" s="87">
        <v>3.4212735727201919</v>
      </c>
    </row>
    <row r="69" spans="1:11" x14ac:dyDescent="0.75">
      <c r="A69" s="88">
        <v>44156</v>
      </c>
      <c r="B69" s="87">
        <v>3.9440967369508417</v>
      </c>
      <c r="C69" s="87">
        <v>7.3150991948202879</v>
      </c>
      <c r="D69" s="87">
        <v>1.2962195948490098</v>
      </c>
      <c r="E69" s="87">
        <v>1.4261670652847904</v>
      </c>
      <c r="F69" s="87">
        <v>18.431806572450196</v>
      </c>
      <c r="G69" s="87">
        <v>1.3596995788630677</v>
      </c>
      <c r="H69" s="87">
        <v>2.1136268847684452</v>
      </c>
      <c r="I69" s="87">
        <v>0.61227900821033987</v>
      </c>
      <c r="J69" s="87">
        <v>1.1968463343525579</v>
      </c>
      <c r="K69" s="87">
        <v>3.316326530612256</v>
      </c>
    </row>
    <row r="70" spans="1:11" x14ac:dyDescent="0.75">
      <c r="A70" s="88">
        <v>44157</v>
      </c>
      <c r="B70" s="87">
        <v>4.0481254177553625</v>
      </c>
      <c r="C70" s="87">
        <v>7.5412965883622478</v>
      </c>
      <c r="D70" s="87">
        <v>1.3112809699525567</v>
      </c>
      <c r="E70" s="87">
        <v>1.4388216088986749</v>
      </c>
      <c r="F70" s="87">
        <v>19.285288608888131</v>
      </c>
      <c r="G70" s="87">
        <v>1.2674650192830896</v>
      </c>
      <c r="H70" s="87">
        <v>2.0181955705732344</v>
      </c>
      <c r="I70" s="87">
        <v>0.57441662942964</v>
      </c>
      <c r="J70" s="87">
        <v>1.19417976249734</v>
      </c>
      <c r="K70" s="87">
        <v>3.1516404029966654</v>
      </c>
    </row>
    <row r="71" spans="1:11" x14ac:dyDescent="0.75">
      <c r="A71" s="88">
        <v>44158</v>
      </c>
      <c r="B71" s="87">
        <v>4.2510785683903505</v>
      </c>
      <c r="C71" s="87">
        <v>7.9106831576326062</v>
      </c>
      <c r="D71" s="87">
        <v>1.3470517358234806</v>
      </c>
      <c r="E71" s="87">
        <v>1.483112511547271</v>
      </c>
      <c r="F71" s="87">
        <v>20.634684147794992</v>
      </c>
      <c r="G71" s="87">
        <v>1.1863796921798306</v>
      </c>
      <c r="H71" s="87">
        <v>1.9369022288513653</v>
      </c>
      <c r="I71" s="87">
        <v>0.53450763557972569</v>
      </c>
      <c r="J71" s="87">
        <v>1.1857356182891323</v>
      </c>
      <c r="K71" s="87">
        <v>2.9772668561095439</v>
      </c>
    </row>
    <row r="72" spans="1:11" x14ac:dyDescent="0.75">
      <c r="A72" s="88">
        <v>44159</v>
      </c>
      <c r="B72" s="87">
        <v>4.3740657470984985</v>
      </c>
      <c r="C72" s="87">
        <v>8.7801942392296848</v>
      </c>
      <c r="D72" s="87">
        <v>1.3960012049100083</v>
      </c>
      <c r="E72" s="87">
        <v>1.5033597813294866</v>
      </c>
      <c r="F72" s="87">
        <v>20.730461433679547</v>
      </c>
      <c r="G72" s="87">
        <v>1.1083350648429262</v>
      </c>
      <c r="H72" s="87">
        <v>1.8287467394300934</v>
      </c>
      <c r="I72" s="87">
        <v>0.50107958944902209</v>
      </c>
      <c r="J72" s="87">
        <v>1.1812913318637577</v>
      </c>
      <c r="K72" s="87">
        <v>2.8545595453371106</v>
      </c>
    </row>
    <row r="73" spans="1:11" x14ac:dyDescent="0.75">
      <c r="A73" s="88">
        <v>44160</v>
      </c>
      <c r="B73" s="87">
        <v>4.462052621984566</v>
      </c>
      <c r="C73" s="87">
        <v>9.9983398356437299</v>
      </c>
      <c r="D73" s="87">
        <v>1.471308080427743</v>
      </c>
      <c r="E73" s="87">
        <v>1.7121597509585817</v>
      </c>
      <c r="F73" s="87">
        <v>19.817384641580112</v>
      </c>
      <c r="G73" s="87">
        <v>1.0378921869219466</v>
      </c>
      <c r="H73" s="87">
        <v>1.7099877706538054</v>
      </c>
      <c r="I73" s="87">
        <v>0.46799264582985123</v>
      </c>
      <c r="J73" s="87">
        <v>1.1919576192846524</v>
      </c>
      <c r="K73" s="87">
        <v>2.7802893309222423</v>
      </c>
    </row>
    <row r="74" spans="1:11" x14ac:dyDescent="0.75">
      <c r="A74" s="88">
        <v>44161</v>
      </c>
      <c r="B74" s="87">
        <v>4.596949626298839</v>
      </c>
      <c r="C74" s="87">
        <v>10.645803934589525</v>
      </c>
      <c r="D74" s="87">
        <v>1.5127268619624972</v>
      </c>
      <c r="E74" s="87">
        <v>1.8070688280627158</v>
      </c>
      <c r="F74" s="87">
        <v>20.108973267495319</v>
      </c>
      <c r="G74" s="87">
        <v>0.98113245794965231</v>
      </c>
      <c r="H74" s="87">
        <v>1.6385910096633298</v>
      </c>
      <c r="I74" s="87">
        <v>0.44547988006835448</v>
      </c>
      <c r="J74" s="87">
        <v>1.1764026167958521</v>
      </c>
      <c r="K74" s="87">
        <v>2.7802893309222423</v>
      </c>
    </row>
    <row r="75" spans="1:11" x14ac:dyDescent="0.75">
      <c r="A75" s="88">
        <v>44162</v>
      </c>
      <c r="B75" s="87">
        <v>4.6613599076380874</v>
      </c>
      <c r="C75" s="87">
        <v>11.587947206773471</v>
      </c>
      <c r="D75" s="87">
        <v>1.555086979441223</v>
      </c>
      <c r="E75" s="87">
        <v>1.8956506333599081</v>
      </c>
      <c r="F75" s="87">
        <v>19.659884215903286</v>
      </c>
      <c r="G75" s="87">
        <v>0.94363049416439027</v>
      </c>
      <c r="H75" s="87">
        <v>1.5679011472964404</v>
      </c>
      <c r="I75" s="87">
        <v>0.4233082168183992</v>
      </c>
      <c r="J75" s="87">
        <v>1.1306264666145123</v>
      </c>
      <c r="K75" s="87">
        <v>2.6753422888142659</v>
      </c>
    </row>
    <row r="76" spans="1:11" x14ac:dyDescent="0.75">
      <c r="A76" s="88">
        <v>44163</v>
      </c>
      <c r="B76" s="87">
        <v>4.7955277389560669</v>
      </c>
      <c r="C76" s="87">
        <v>12.305968290860795</v>
      </c>
      <c r="D76" s="87">
        <v>1.615332479855411</v>
      </c>
      <c r="E76" s="87">
        <v>2.0310542500284727</v>
      </c>
      <c r="F76" s="87">
        <v>19.804614336795503</v>
      </c>
      <c r="G76" s="87">
        <v>0.90258104731835986</v>
      </c>
      <c r="H76" s="87">
        <v>1.4929698931876385</v>
      </c>
      <c r="I76" s="87">
        <v>0.41512175654148969</v>
      </c>
      <c r="J76" s="87">
        <v>1.0772950295100603</v>
      </c>
      <c r="K76" s="87">
        <v>2.622061482820977</v>
      </c>
    </row>
    <row r="77" spans="1:11" x14ac:dyDescent="0.75">
      <c r="A77" s="88">
        <v>44164</v>
      </c>
      <c r="B77" s="87">
        <v>4.8667436349273867</v>
      </c>
      <c r="C77" s="87">
        <v>13.034365402174815</v>
      </c>
      <c r="D77" s="87">
        <v>1.6896980194291742</v>
      </c>
      <c r="E77" s="87">
        <v>2.0702833352315149</v>
      </c>
      <c r="F77" s="87">
        <v>19.466201260003409</v>
      </c>
      <c r="G77" s="87">
        <v>0.87318761624343655</v>
      </c>
      <c r="H77" s="87">
        <v>1.4222800308207852</v>
      </c>
      <c r="I77" s="87">
        <v>0.41341624398379945</v>
      </c>
      <c r="J77" s="87">
        <v>1.0292967361160443</v>
      </c>
      <c r="K77" s="87">
        <v>2.6317489020924647</v>
      </c>
    </row>
    <row r="78" spans="1:11" x14ac:dyDescent="0.75">
      <c r="A78" s="88">
        <v>44165</v>
      </c>
      <c r="B78" s="87">
        <v>4.9207024366530963</v>
      </c>
      <c r="C78" s="87">
        <v>13.553166763509589</v>
      </c>
      <c r="D78" s="87">
        <v>1.6878153475412307</v>
      </c>
      <c r="E78" s="87">
        <v>2.1664578666970375</v>
      </c>
      <c r="F78" s="87">
        <v>19.259747999318918</v>
      </c>
      <c r="G78" s="87">
        <v>0.85545020093959456</v>
      </c>
      <c r="H78" s="87">
        <v>1.345228080840901</v>
      </c>
      <c r="I78" s="87">
        <v>0.41443955151841533</v>
      </c>
      <c r="J78" s="87">
        <v>0.98840930100262148</v>
      </c>
      <c r="K78" s="87">
        <v>2.6527383105140845</v>
      </c>
    </row>
    <row r="79" spans="1:11" x14ac:dyDescent="0.75">
      <c r="A79" s="88">
        <v>44166</v>
      </c>
      <c r="B79" s="87">
        <v>4.8725770188977329</v>
      </c>
      <c r="C79" s="87">
        <v>13.061343072964224</v>
      </c>
      <c r="D79" s="87">
        <v>1.7414714963476166</v>
      </c>
      <c r="E79" s="87">
        <v>2.3562760209053062</v>
      </c>
      <c r="F79" s="87">
        <v>18.808530563596115</v>
      </c>
      <c r="G79" s="87">
        <v>0.83619243575256252</v>
      </c>
      <c r="H79" s="87">
        <v>1.2978658730551607</v>
      </c>
      <c r="I79" s="87">
        <v>0.42364931932994071</v>
      </c>
      <c r="J79" s="87">
        <v>0.96618786887577002</v>
      </c>
      <c r="K79" s="87">
        <v>2.6172177731852528</v>
      </c>
    </row>
    <row r="80" spans="1:11" x14ac:dyDescent="0.75">
      <c r="A80" s="88">
        <v>44167</v>
      </c>
      <c r="B80" s="87">
        <v>5.0969192440906603</v>
      </c>
      <c r="C80" s="87">
        <v>13.669378268448575</v>
      </c>
      <c r="D80" s="87">
        <v>1.8393704345206718</v>
      </c>
      <c r="E80" s="87">
        <v>2.609366893182997</v>
      </c>
      <c r="F80" s="87">
        <v>19.370423974118847</v>
      </c>
      <c r="G80" s="87">
        <v>0.8103464877383818</v>
      </c>
      <c r="H80" s="87">
        <v>1.2907968868184716</v>
      </c>
      <c r="I80" s="87">
        <v>0.45332523783372242</v>
      </c>
      <c r="J80" s="87">
        <v>0.95107729502951177</v>
      </c>
      <c r="K80" s="87">
        <v>2.5542495479204339</v>
      </c>
    </row>
    <row r="81" spans="1:11" x14ac:dyDescent="0.75">
      <c r="A81" s="88">
        <v>44168</v>
      </c>
      <c r="B81" s="87">
        <v>5.420428996779485</v>
      </c>
      <c r="C81" s="87">
        <v>14.406076201543952</v>
      </c>
      <c r="D81" s="87">
        <v>1.9683334588447927</v>
      </c>
      <c r="E81" s="87">
        <v>3.0497450109461801</v>
      </c>
      <c r="F81" s="87">
        <v>20.351609058402861</v>
      </c>
      <c r="G81" s="87">
        <v>0.80781257126641548</v>
      </c>
      <c r="H81" s="87">
        <v>1.2653485363663841</v>
      </c>
      <c r="I81" s="87">
        <v>0.47822572117599244</v>
      </c>
      <c r="J81" s="87">
        <v>0.95596601009741711</v>
      </c>
      <c r="K81" s="87">
        <v>2.4783647636269639</v>
      </c>
    </row>
    <row r="82" spans="1:11" x14ac:dyDescent="0.75">
      <c r="A82" s="88">
        <v>44169</v>
      </c>
      <c r="B82" s="87">
        <v>5.8000850701829014</v>
      </c>
      <c r="C82" s="87">
        <v>15.713455632107578</v>
      </c>
      <c r="D82" s="87">
        <v>2.2041381128096993</v>
      </c>
      <c r="E82" s="87">
        <v>3.4154613213874438</v>
      </c>
      <c r="F82" s="87">
        <v>20.7336540098757</v>
      </c>
      <c r="G82" s="87">
        <v>0.80299812996965114</v>
      </c>
      <c r="H82" s="87">
        <v>1.2748916677859485</v>
      </c>
      <c r="I82" s="87">
        <v>0.50312620451824508</v>
      </c>
      <c r="J82" s="87">
        <v>0.97885408518808714</v>
      </c>
      <c r="K82" s="87">
        <v>2.5268018599845297</v>
      </c>
    </row>
    <row r="83" spans="1:11" x14ac:dyDescent="0.75">
      <c r="A83" s="88">
        <v>44170</v>
      </c>
      <c r="B83" s="87">
        <v>6.151789512061737</v>
      </c>
      <c r="C83" s="87">
        <v>16.952353282975015</v>
      </c>
      <c r="D83" s="87">
        <v>2.4804202123653889</v>
      </c>
      <c r="E83" s="87">
        <v>3.8646976196803462</v>
      </c>
      <c r="F83" s="87">
        <v>21.258300698109995</v>
      </c>
      <c r="G83" s="87">
        <v>0.82529659492303753</v>
      </c>
      <c r="H83" s="87">
        <v>1.3229607741953471</v>
      </c>
      <c r="I83" s="87">
        <v>0.53041440544127094</v>
      </c>
      <c r="J83" s="87">
        <v>1.0086308042380734</v>
      </c>
      <c r="K83" s="87">
        <v>2.5768535262206149</v>
      </c>
    </row>
    <row r="84" spans="1:11" x14ac:dyDescent="0.75">
      <c r="A84" s="88">
        <v>44171</v>
      </c>
      <c r="B84" s="87">
        <v>6.5292580664762703</v>
      </c>
      <c r="C84" s="87">
        <v>17.69527683240641</v>
      </c>
      <c r="D84" s="87">
        <v>2.7185782061902248</v>
      </c>
      <c r="E84" s="87">
        <v>4.65687204990952</v>
      </c>
      <c r="F84" s="87">
        <v>21.820194108632727</v>
      </c>
      <c r="G84" s="87">
        <v>0.8516493262316065</v>
      </c>
      <c r="H84" s="87">
        <v>1.3858747517018533</v>
      </c>
      <c r="I84" s="87">
        <v>0.56077252896813568</v>
      </c>
      <c r="J84" s="87">
        <v>1.0481849534238814</v>
      </c>
      <c r="K84" s="87">
        <v>2.6285197623353018</v>
      </c>
    </row>
    <row r="85" spans="1:11" x14ac:dyDescent="0.75">
      <c r="A85" s="88">
        <v>44172</v>
      </c>
      <c r="B85" s="87">
        <v>6.7749893662271372</v>
      </c>
      <c r="C85" s="87">
        <v>18.357267369469579</v>
      </c>
      <c r="D85" s="87">
        <v>3.1054672791625872</v>
      </c>
      <c r="E85" s="87">
        <v>4.9137592852713761</v>
      </c>
      <c r="F85" s="87">
        <v>21.886174016686532</v>
      </c>
      <c r="G85" s="87">
        <v>0.87293422459621661</v>
      </c>
      <c r="H85" s="87">
        <v>1.4721163837894009</v>
      </c>
      <c r="I85" s="87">
        <v>0.59351837007575636</v>
      </c>
      <c r="J85" s="87">
        <v>1.0966276754604281</v>
      </c>
      <c r="K85" s="87">
        <v>2.6834151382071521</v>
      </c>
    </row>
    <row r="86" spans="1:11" x14ac:dyDescent="0.75">
      <c r="A86" s="88">
        <v>44173</v>
      </c>
      <c r="B86" s="87">
        <v>7.1920763201069455</v>
      </c>
      <c r="C86" s="87">
        <v>19.737278990620073</v>
      </c>
      <c r="D86" s="87">
        <v>3.6768581971534</v>
      </c>
      <c r="E86" s="87">
        <v>5.6375991799855738</v>
      </c>
      <c r="F86" s="87">
        <v>21.637153073386685</v>
      </c>
      <c r="G86" s="87">
        <v>0.8947259062552152</v>
      </c>
      <c r="H86" s="87">
        <v>1.5519959282639173</v>
      </c>
      <c r="I86" s="87">
        <v>0.61227900821033121</v>
      </c>
      <c r="J86" s="87">
        <v>1.1286265377231015</v>
      </c>
      <c r="K86" s="87">
        <v>2.7883621803151284</v>
      </c>
    </row>
    <row r="87" spans="1:11" x14ac:dyDescent="0.75">
      <c r="A87" s="88">
        <v>44174</v>
      </c>
      <c r="B87" s="87">
        <v>7.8084705596402753</v>
      </c>
      <c r="C87" s="87">
        <v>21.138042666223956</v>
      </c>
      <c r="D87" s="87">
        <v>4.3273213344378334</v>
      </c>
      <c r="E87" s="87">
        <v>6.9435480809384611</v>
      </c>
      <c r="F87" s="87">
        <v>21.74570066405585</v>
      </c>
      <c r="G87" s="87">
        <v>0.95401955169950137</v>
      </c>
      <c r="H87" s="87">
        <v>1.6347030672331027</v>
      </c>
      <c r="I87" s="87">
        <v>0.61262011072188138</v>
      </c>
      <c r="J87" s="87">
        <v>1.1655141150536805</v>
      </c>
      <c r="K87" s="87">
        <v>2.8771635236372917</v>
      </c>
    </row>
    <row r="89" spans="1:11" x14ac:dyDescent="0.75">
      <c r="A89" t="s">
        <v>276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59" zoomScaleNormal="59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4.75" x14ac:dyDescent="0.75"/>
  <cols>
    <col min="1" max="1" width="8.7265625" style="37"/>
    <col min="2" max="3" width="10.76953125" style="37" bestFit="1" customWidth="1"/>
    <col min="4" max="4" width="9.76953125" style="37" bestFit="1" customWidth="1"/>
    <col min="5" max="16" width="10.76953125" style="37" bestFit="1" customWidth="1"/>
    <col min="17" max="16384" width="8.7265625" style="37"/>
  </cols>
  <sheetData>
    <row r="1" spans="1:16" ht="18.5" x14ac:dyDescent="0.9">
      <c r="A1" s="56" t="s">
        <v>277</v>
      </c>
    </row>
    <row r="2" spans="1:16" x14ac:dyDescent="0.75">
      <c r="A2" s="37" t="s">
        <v>279</v>
      </c>
    </row>
    <row r="3" spans="1:16" x14ac:dyDescent="0.75">
      <c r="N3" s="37" t="s">
        <v>97</v>
      </c>
      <c r="O3" s="37" t="s">
        <v>35</v>
      </c>
      <c r="P3" s="37" t="s">
        <v>36</v>
      </c>
    </row>
    <row r="4" spans="1:16" x14ac:dyDescent="0.75">
      <c r="B4" s="37">
        <v>2008</v>
      </c>
      <c r="C4" s="37">
        <v>2009</v>
      </c>
      <c r="D4" s="37">
        <v>2010</v>
      </c>
      <c r="E4" s="37">
        <v>2011</v>
      </c>
      <c r="F4" s="37">
        <v>2012</v>
      </c>
      <c r="G4" s="37">
        <v>2013</v>
      </c>
      <c r="H4" s="37">
        <v>2014</v>
      </c>
      <c r="I4" s="37">
        <v>2015</v>
      </c>
      <c r="J4" s="37">
        <v>2016</v>
      </c>
      <c r="K4" s="37">
        <v>2017</v>
      </c>
      <c r="L4" s="37">
        <v>2018</v>
      </c>
      <c r="M4" s="37">
        <v>2019</v>
      </c>
      <c r="N4" s="37">
        <v>2020</v>
      </c>
      <c r="O4" s="37">
        <v>2020</v>
      </c>
      <c r="P4" s="37">
        <v>2020</v>
      </c>
    </row>
    <row r="5" spans="1:16" x14ac:dyDescent="0.75">
      <c r="A5" s="37" t="s">
        <v>33</v>
      </c>
      <c r="B5" s="20">
        <f t="shared" ref="B5:P8" si="0">ROUND(B11/10,0)*10</f>
        <v>810</v>
      </c>
      <c r="C5" s="20">
        <f t="shared" si="0"/>
        <v>680</v>
      </c>
      <c r="D5" s="20">
        <f t="shared" si="0"/>
        <v>670</v>
      </c>
      <c r="E5" s="20">
        <f t="shared" si="0"/>
        <v>650</v>
      </c>
      <c r="F5" s="20">
        <f t="shared" si="0"/>
        <v>700</v>
      </c>
      <c r="G5" s="20">
        <f t="shared" si="0"/>
        <v>740</v>
      </c>
      <c r="H5" s="20">
        <f t="shared" si="0"/>
        <v>690</v>
      </c>
      <c r="I5" s="20">
        <f t="shared" si="0"/>
        <v>900</v>
      </c>
      <c r="J5" s="20">
        <f t="shared" si="0"/>
        <v>880</v>
      </c>
      <c r="K5" s="20">
        <f t="shared" si="0"/>
        <v>810</v>
      </c>
      <c r="L5" s="20">
        <f t="shared" si="0"/>
        <v>840</v>
      </c>
      <c r="M5" s="20">
        <f t="shared" si="0"/>
        <v>880</v>
      </c>
      <c r="N5" s="91">
        <f t="shared" si="0"/>
        <v>860</v>
      </c>
      <c r="O5" s="20">
        <f t="shared" si="0"/>
        <v>800</v>
      </c>
      <c r="P5" s="20">
        <f t="shared" si="0"/>
        <v>810</v>
      </c>
    </row>
    <row r="6" spans="1:16" x14ac:dyDescent="0.75">
      <c r="A6" s="37" t="s">
        <v>14</v>
      </c>
      <c r="B6" s="20">
        <f t="shared" si="0"/>
        <v>2060</v>
      </c>
      <c r="C6" s="20">
        <f t="shared" si="0"/>
        <v>1870</v>
      </c>
      <c r="D6" s="20">
        <f t="shared" si="0"/>
        <v>1810</v>
      </c>
      <c r="E6" s="20">
        <f t="shared" si="0"/>
        <v>1840</v>
      </c>
      <c r="F6" s="20">
        <f t="shared" si="0"/>
        <v>1830</v>
      </c>
      <c r="G6" s="20">
        <f t="shared" si="0"/>
        <v>1780</v>
      </c>
      <c r="H6" s="20">
        <f t="shared" si="0"/>
        <v>1740</v>
      </c>
      <c r="I6" s="20">
        <f t="shared" si="0"/>
        <v>1770</v>
      </c>
      <c r="J6" s="20">
        <f t="shared" si="0"/>
        <v>1680</v>
      </c>
      <c r="K6" s="20">
        <f t="shared" si="0"/>
        <v>1750</v>
      </c>
      <c r="L6" s="20">
        <f t="shared" si="0"/>
        <v>1720</v>
      </c>
      <c r="M6" s="20">
        <f t="shared" si="0"/>
        <v>1760</v>
      </c>
      <c r="N6" s="91">
        <f t="shared" si="0"/>
        <v>1710</v>
      </c>
      <c r="O6" s="20">
        <f t="shared" si="0"/>
        <v>1460</v>
      </c>
      <c r="P6" s="20">
        <f t="shared" si="0"/>
        <v>1460</v>
      </c>
    </row>
    <row r="7" spans="1:16" x14ac:dyDescent="0.75">
      <c r="A7" s="37" t="s">
        <v>47</v>
      </c>
      <c r="B7" s="20">
        <f t="shared" si="0"/>
        <v>110</v>
      </c>
      <c r="C7" s="20">
        <f t="shared" si="0"/>
        <v>90</v>
      </c>
      <c r="D7" s="20">
        <f t="shared" si="0"/>
        <v>100</v>
      </c>
      <c r="E7" s="20">
        <f t="shared" si="0"/>
        <v>80</v>
      </c>
      <c r="F7" s="20">
        <f t="shared" si="0"/>
        <v>110</v>
      </c>
      <c r="G7" s="20">
        <f t="shared" si="0"/>
        <v>140</v>
      </c>
      <c r="H7" s="20">
        <f t="shared" si="0"/>
        <v>120</v>
      </c>
      <c r="I7" s="20">
        <f t="shared" si="0"/>
        <v>130</v>
      </c>
      <c r="J7" s="20">
        <f t="shared" si="0"/>
        <v>120</v>
      </c>
      <c r="K7" s="20">
        <f t="shared" si="0"/>
        <v>150</v>
      </c>
      <c r="L7" s="20">
        <f t="shared" si="0"/>
        <v>160</v>
      </c>
      <c r="M7" s="20">
        <f t="shared" si="0"/>
        <v>130</v>
      </c>
      <c r="N7" s="91">
        <f t="shared" si="0"/>
        <v>120</v>
      </c>
      <c r="O7" s="20">
        <f t="shared" si="0"/>
        <v>110</v>
      </c>
      <c r="P7" s="20">
        <f t="shared" si="0"/>
        <v>90</v>
      </c>
    </row>
    <row r="8" spans="1:16" x14ac:dyDescent="0.75">
      <c r="A8" s="37" t="s">
        <v>15</v>
      </c>
      <c r="B8" s="20">
        <f t="shared" si="0"/>
        <v>1180</v>
      </c>
      <c r="C8" s="20">
        <f t="shared" si="0"/>
        <v>1150</v>
      </c>
      <c r="D8" s="20">
        <f t="shared" si="0"/>
        <v>1120</v>
      </c>
      <c r="E8" s="20">
        <f t="shared" si="0"/>
        <v>1140</v>
      </c>
      <c r="F8" s="20">
        <f t="shared" si="0"/>
        <v>1120</v>
      </c>
      <c r="G8" s="20">
        <f t="shared" si="0"/>
        <v>1150</v>
      </c>
      <c r="H8" s="20">
        <f t="shared" si="0"/>
        <v>1280</v>
      </c>
      <c r="I8" s="20">
        <f t="shared" si="0"/>
        <v>1460</v>
      </c>
      <c r="J8" s="20">
        <f t="shared" si="0"/>
        <v>1490</v>
      </c>
      <c r="K8" s="20">
        <f t="shared" si="0"/>
        <v>1360</v>
      </c>
      <c r="L8" s="20">
        <f t="shared" si="0"/>
        <v>1500</v>
      </c>
      <c r="M8" s="20">
        <f t="shared" si="0"/>
        <v>1340</v>
      </c>
      <c r="N8" s="91">
        <f t="shared" si="0"/>
        <v>1340</v>
      </c>
      <c r="O8" s="20">
        <f t="shared" si="0"/>
        <v>1070</v>
      </c>
      <c r="P8" s="20">
        <f t="shared" si="0"/>
        <v>1080</v>
      </c>
    </row>
    <row r="9" spans="1:16" s="20" customFormat="1" x14ac:dyDescent="0.75">
      <c r="A9" s="20" t="s">
        <v>98</v>
      </c>
      <c r="B9" s="92">
        <f t="shared" ref="B9:J9" si="1">B15/1000</f>
        <v>10.395945336977856</v>
      </c>
      <c r="C9" s="92">
        <f t="shared" si="1"/>
        <v>10.038029454540032</v>
      </c>
      <c r="D9" s="92">
        <f t="shared" si="1"/>
        <v>9.9397015398835862</v>
      </c>
      <c r="E9" s="92">
        <f t="shared" si="1"/>
        <v>10.411306237187484</v>
      </c>
      <c r="F9" s="92">
        <f t="shared" si="1"/>
        <v>10.806758488002025</v>
      </c>
      <c r="G9" s="92">
        <f t="shared" si="1"/>
        <v>11.232893134787359</v>
      </c>
      <c r="H9" s="92">
        <f t="shared" si="1"/>
        <v>11.291546597641965</v>
      </c>
      <c r="I9" s="92">
        <f t="shared" si="1"/>
        <v>11.570114189486812</v>
      </c>
      <c r="J9" s="92">
        <f t="shared" si="1"/>
        <v>11.659151480576297</v>
      </c>
      <c r="K9" s="92">
        <v>11.896543919969721</v>
      </c>
      <c r="L9" s="92">
        <f>L15/1000</f>
        <v>12.1613230994438</v>
      </c>
      <c r="M9" s="92">
        <f>M15/1000</f>
        <v>12.263351225082035</v>
      </c>
      <c r="N9" s="93">
        <f>N15/1000</f>
        <v>12.353139000000001</v>
      </c>
      <c r="O9" s="92">
        <f>O15/1000</f>
        <v>10.714606999999999</v>
      </c>
      <c r="P9" s="92">
        <f>P15/1000</f>
        <v>11.25333</v>
      </c>
    </row>
    <row r="10" spans="1:16" x14ac:dyDescent="0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91"/>
      <c r="O10" s="20"/>
      <c r="P10" s="20"/>
    </row>
    <row r="11" spans="1:16" x14ac:dyDescent="0.75">
      <c r="A11" s="37" t="s">
        <v>33</v>
      </c>
      <c r="B11" s="20">
        <v>809.63375617200109</v>
      </c>
      <c r="C11" s="20">
        <v>681.26025365300143</v>
      </c>
      <c r="D11" s="20">
        <v>674.35973099962803</v>
      </c>
      <c r="E11" s="20">
        <v>653.06780160727988</v>
      </c>
      <c r="F11" s="20">
        <v>698.86269017030872</v>
      </c>
      <c r="G11" s="20">
        <v>740.16733190808327</v>
      </c>
      <c r="H11" s="20">
        <v>685.72471547963335</v>
      </c>
      <c r="I11" s="20">
        <v>897.09919439384532</v>
      </c>
      <c r="J11" s="20">
        <v>881.37101344318944</v>
      </c>
      <c r="K11" s="20">
        <v>810.46808053601637</v>
      </c>
      <c r="L11" s="20">
        <v>842.1224767088496</v>
      </c>
      <c r="M11" s="20">
        <v>879.69190792208701</v>
      </c>
      <c r="N11" s="91">
        <f>864705/1000</f>
        <v>864.70500000000004</v>
      </c>
      <c r="O11" s="20">
        <v>799.03599999999994</v>
      </c>
      <c r="P11" s="20">
        <v>807.88199999999995</v>
      </c>
    </row>
    <row r="12" spans="1:16" x14ac:dyDescent="0.75">
      <c r="A12" s="37" t="s">
        <v>14</v>
      </c>
      <c r="B12" s="20">
        <v>2055.355525300416</v>
      </c>
      <c r="C12" s="20">
        <v>1865.412337284622</v>
      </c>
      <c r="D12" s="20">
        <v>1814.6546786754043</v>
      </c>
      <c r="E12" s="20">
        <v>1836.3842252727527</v>
      </c>
      <c r="F12" s="20">
        <v>1832.7640309383016</v>
      </c>
      <c r="G12" s="20">
        <v>1778.2233269238577</v>
      </c>
      <c r="H12" s="20">
        <v>1740.5051269251198</v>
      </c>
      <c r="I12" s="20">
        <v>1774.2859549430705</v>
      </c>
      <c r="J12" s="20">
        <v>1683.1703405429412</v>
      </c>
      <c r="K12" s="20">
        <v>1749.0216842724385</v>
      </c>
      <c r="L12" s="20">
        <v>1718.5791757949089</v>
      </c>
      <c r="M12" s="20">
        <v>1759.8880086767444</v>
      </c>
      <c r="N12" s="91">
        <f>1705840/1000</f>
        <v>1705.84</v>
      </c>
      <c r="O12" s="20">
        <v>1455.8240000000001</v>
      </c>
      <c r="P12" s="20">
        <v>1459.5920000000001</v>
      </c>
    </row>
    <row r="13" spans="1:16" x14ac:dyDescent="0.75">
      <c r="A13" s="37" t="s">
        <v>47</v>
      </c>
      <c r="B13" s="20">
        <v>107.49613172598588</v>
      </c>
      <c r="C13" s="20">
        <v>93.330133054166851</v>
      </c>
      <c r="D13" s="20">
        <v>101.34976639536923</v>
      </c>
      <c r="E13" s="20">
        <v>80.203923360717027</v>
      </c>
      <c r="F13" s="20">
        <v>107.47985382745132</v>
      </c>
      <c r="G13" s="20">
        <v>139.44724278571351</v>
      </c>
      <c r="H13" s="20">
        <v>118.3685743779161</v>
      </c>
      <c r="I13" s="20">
        <v>126.98914369663126</v>
      </c>
      <c r="J13" s="20">
        <v>118.16665398062547</v>
      </c>
      <c r="K13" s="20">
        <v>153.05886629235491</v>
      </c>
      <c r="L13" s="20">
        <v>155.91099821459144</v>
      </c>
      <c r="M13" s="20">
        <v>133.29601505154096</v>
      </c>
      <c r="N13" s="91">
        <f>115544/1000</f>
        <v>115.544</v>
      </c>
      <c r="O13" s="20">
        <v>112.92700000000001</v>
      </c>
      <c r="P13" s="20">
        <v>90.41</v>
      </c>
    </row>
    <row r="14" spans="1:16" x14ac:dyDescent="0.75">
      <c r="A14" s="37" t="s">
        <v>15</v>
      </c>
      <c r="B14" s="20">
        <v>1180.0787858558767</v>
      </c>
      <c r="C14" s="20">
        <v>1151.7654175487239</v>
      </c>
      <c r="D14" s="20">
        <v>1117.7179879911462</v>
      </c>
      <c r="E14" s="20">
        <v>1137.4228848669979</v>
      </c>
      <c r="F14" s="20">
        <v>1115.7499969565158</v>
      </c>
      <c r="G14" s="20">
        <v>1145.1121480218203</v>
      </c>
      <c r="H14" s="20">
        <v>1280.4236414236098</v>
      </c>
      <c r="I14" s="20">
        <v>1459.9507709826601</v>
      </c>
      <c r="J14" s="20">
        <v>1491.3355467379977</v>
      </c>
      <c r="K14" s="20">
        <v>1364.7172043264172</v>
      </c>
      <c r="L14" s="20">
        <v>1502.1380264120555</v>
      </c>
      <c r="M14" s="20">
        <v>1338.7826618019587</v>
      </c>
      <c r="N14" s="91">
        <f>1343329/1000</f>
        <v>1343.329</v>
      </c>
      <c r="O14" s="20">
        <v>1065.8219999999999</v>
      </c>
      <c r="P14" s="20">
        <v>1079.6679999999999</v>
      </c>
    </row>
    <row r="15" spans="1:16" x14ac:dyDescent="0.75">
      <c r="A15" s="37" t="s">
        <v>16</v>
      </c>
      <c r="B15" s="20">
        <f t="shared" ref="B15:J15" si="2">SUM(B17:B23)</f>
        <v>10395.945336977857</v>
      </c>
      <c r="C15" s="20">
        <f t="shared" si="2"/>
        <v>10038.029454540032</v>
      </c>
      <c r="D15" s="20">
        <f t="shared" si="2"/>
        <v>9939.7015398835865</v>
      </c>
      <c r="E15" s="20">
        <f t="shared" si="2"/>
        <v>10411.306237187484</v>
      </c>
      <c r="F15" s="20">
        <f t="shared" si="2"/>
        <v>10806.758488002024</v>
      </c>
      <c r="G15" s="20">
        <f t="shared" si="2"/>
        <v>11232.893134787359</v>
      </c>
      <c r="H15" s="20">
        <f t="shared" si="2"/>
        <v>11291.546597641965</v>
      </c>
      <c r="I15" s="20">
        <f t="shared" si="2"/>
        <v>11570.114189486812</v>
      </c>
      <c r="J15" s="20">
        <f t="shared" si="2"/>
        <v>11659.151480576296</v>
      </c>
      <c r="K15" s="20">
        <v>11896.543919969721</v>
      </c>
      <c r="L15" s="20">
        <f>SUM(L17:L23)</f>
        <v>12161.3230994438</v>
      </c>
      <c r="M15" s="20">
        <f>SUM(M17:M23)</f>
        <v>12263.351225082035</v>
      </c>
      <c r="N15" s="91">
        <f>N25-SUM(N11:N14)</f>
        <v>12353.139000000001</v>
      </c>
      <c r="O15" s="20">
        <f>O25-SUM(O11:O14)</f>
        <v>10714.607</v>
      </c>
      <c r="P15" s="20">
        <f>P25-SUM(P11:P14)</f>
        <v>11253.33</v>
      </c>
    </row>
    <row r="16" spans="1:16" x14ac:dyDescent="0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91"/>
      <c r="O16" s="20"/>
      <c r="P16" s="20"/>
    </row>
    <row r="17" spans="1:16" x14ac:dyDescent="0.75">
      <c r="A17" s="37" t="s">
        <v>48</v>
      </c>
      <c r="B17" s="20">
        <v>3339.4150944634353</v>
      </c>
      <c r="C17" s="20">
        <v>3038.2444619892062</v>
      </c>
      <c r="D17" s="20">
        <v>3089.9903785990969</v>
      </c>
      <c r="E17" s="20">
        <v>3170.5981303401682</v>
      </c>
      <c r="F17" s="20">
        <v>3128.1870211100741</v>
      </c>
      <c r="G17" s="20">
        <v>3184.735450995116</v>
      </c>
      <c r="H17" s="20">
        <v>3196.5739295373351</v>
      </c>
      <c r="I17" s="20">
        <v>3199.886190285245</v>
      </c>
      <c r="J17" s="20">
        <v>3197.6728069019587</v>
      </c>
      <c r="K17" s="20">
        <v>3285.6339520344718</v>
      </c>
      <c r="L17" s="20">
        <v>3305.2039879232352</v>
      </c>
      <c r="M17" s="20">
        <v>3408.0938549969355</v>
      </c>
      <c r="N17" s="91">
        <f>3319860/1000</f>
        <v>3319.86</v>
      </c>
      <c r="O17" s="20">
        <v>2946.4609999999998</v>
      </c>
      <c r="P17" s="20">
        <v>3008.3829999999998</v>
      </c>
    </row>
    <row r="18" spans="1:16" x14ac:dyDescent="0.75">
      <c r="A18" s="37" t="s">
        <v>49</v>
      </c>
      <c r="B18" s="20">
        <v>822.72133957473432</v>
      </c>
      <c r="C18" s="20">
        <v>798.19079061888692</v>
      </c>
      <c r="D18" s="20">
        <v>811.22411937388699</v>
      </c>
      <c r="E18" s="20">
        <v>807.64011056822449</v>
      </c>
      <c r="F18" s="20">
        <v>895.14564461116015</v>
      </c>
      <c r="G18" s="20">
        <v>926.13738699217413</v>
      </c>
      <c r="H18" s="20">
        <v>932.55628403696028</v>
      </c>
      <c r="I18" s="20">
        <v>898.28124539202906</v>
      </c>
      <c r="J18" s="20">
        <v>915.29077360518625</v>
      </c>
      <c r="K18" s="20">
        <v>987.86944991616326</v>
      </c>
      <c r="L18" s="20">
        <v>995.8588232219106</v>
      </c>
      <c r="M18" s="20">
        <v>974.72149405547611</v>
      </c>
      <c r="N18" s="91">
        <f>994507/1000</f>
        <v>994.50699999999995</v>
      </c>
      <c r="O18" s="20">
        <v>884.68100000000004</v>
      </c>
      <c r="P18" s="20">
        <v>877.86099999999999</v>
      </c>
    </row>
    <row r="19" spans="1:16" x14ac:dyDescent="0.75">
      <c r="A19" s="37" t="s">
        <v>50</v>
      </c>
      <c r="B19" s="20">
        <v>1768.7369015353338</v>
      </c>
      <c r="C19" s="20">
        <v>1823.1175468230522</v>
      </c>
      <c r="D19" s="20">
        <v>1687.9095050630112</v>
      </c>
      <c r="E19" s="20">
        <v>1871.9861084413935</v>
      </c>
      <c r="F19" s="20">
        <v>1942.8293910678901</v>
      </c>
      <c r="G19" s="20">
        <v>2060.0905127342617</v>
      </c>
      <c r="H19" s="20">
        <v>2024.3551133732005</v>
      </c>
      <c r="I19" s="20">
        <v>2159.8450046824014</v>
      </c>
      <c r="J19" s="20">
        <v>2322.9871229043115</v>
      </c>
      <c r="K19" s="20">
        <v>2463.2961254617676</v>
      </c>
      <c r="L19" s="20">
        <v>2501.5621916603259</v>
      </c>
      <c r="M19" s="20">
        <v>2491.6751454413265</v>
      </c>
      <c r="N19" s="91">
        <f>2517206/1000</f>
        <v>2517.2060000000001</v>
      </c>
      <c r="O19" s="20">
        <v>2234.2809999999999</v>
      </c>
      <c r="P19" s="20">
        <v>2434.4279999999999</v>
      </c>
    </row>
    <row r="20" spans="1:16" x14ac:dyDescent="0.75">
      <c r="A20" s="37" t="s">
        <v>51</v>
      </c>
      <c r="B20" s="20">
        <v>2773.1492813844761</v>
      </c>
      <c r="C20" s="20">
        <v>2791.2790499832213</v>
      </c>
      <c r="D20" s="20">
        <v>2805.0388606091592</v>
      </c>
      <c r="E20" s="20">
        <v>3009.7830416441607</v>
      </c>
      <c r="F20" s="20">
        <v>3239.5936370700074</v>
      </c>
      <c r="G20" s="20">
        <v>3373.1698296878412</v>
      </c>
      <c r="H20" s="20">
        <v>3513.5160026016315</v>
      </c>
      <c r="I20" s="20">
        <v>3581.8219504485587</v>
      </c>
      <c r="J20" s="20">
        <v>3498.8784462730105</v>
      </c>
      <c r="K20" s="20">
        <v>3616.2790672362089</v>
      </c>
      <c r="L20" s="20">
        <v>3675.2690811815719</v>
      </c>
      <c r="M20" s="20">
        <v>3678.9760560502782</v>
      </c>
      <c r="N20" s="91">
        <f>3758892/1000</f>
        <v>3758.8919999999998</v>
      </c>
      <c r="O20" s="20">
        <v>3243.9749999999999</v>
      </c>
      <c r="P20" s="20">
        <v>3381.2289999999998</v>
      </c>
    </row>
    <row r="21" spans="1:16" x14ac:dyDescent="0.75">
      <c r="A21" s="37" t="s">
        <v>52</v>
      </c>
      <c r="B21" s="20">
        <v>1348.4884701450246</v>
      </c>
      <c r="C21" s="20">
        <v>1254.4342146347158</v>
      </c>
      <c r="D21" s="20">
        <v>1215.3164806952166</v>
      </c>
      <c r="E21" s="20">
        <v>1200.893054803397</v>
      </c>
      <c r="F21" s="20">
        <v>1225.2851871159787</v>
      </c>
      <c r="G21" s="20">
        <v>1263.898419328202</v>
      </c>
      <c r="H21" s="20">
        <v>1180.4359630998299</v>
      </c>
      <c r="I21" s="20">
        <v>1280.3976156606259</v>
      </c>
      <c r="J21" s="20">
        <v>1281.4760404078513</v>
      </c>
      <c r="K21" s="20">
        <v>1312.5547413903225</v>
      </c>
      <c r="L21" s="20">
        <v>1266.6504423919998</v>
      </c>
      <c r="M21" s="20">
        <v>1286.1892962005638</v>
      </c>
      <c r="N21" s="91">
        <f>1315726/1000</f>
        <v>1315.7260000000001</v>
      </c>
      <c r="O21" s="20">
        <v>1005.16</v>
      </c>
      <c r="P21" s="20">
        <v>1120.703</v>
      </c>
    </row>
    <row r="22" spans="1:16" x14ac:dyDescent="0.75">
      <c r="A22" s="37" t="s">
        <v>16</v>
      </c>
      <c r="B22" s="20">
        <v>3.5975045106558357</v>
      </c>
      <c r="C22" s="20">
        <v>7.0402721665380419</v>
      </c>
      <c r="D22" s="20">
        <v>1.2950446679478349</v>
      </c>
      <c r="E22" s="20">
        <v>3.8368664490457984</v>
      </c>
      <c r="F22" s="20">
        <v>0.88820875158647739</v>
      </c>
      <c r="G22" s="20">
        <v>2.8184036400285404</v>
      </c>
      <c r="H22" s="20">
        <v>3.0170441874328731</v>
      </c>
      <c r="I22" s="20">
        <v>3.8884033431478588</v>
      </c>
      <c r="J22" s="20">
        <v>5.0671143377515593</v>
      </c>
      <c r="K22" s="20">
        <v>2.7920389521240887</v>
      </c>
      <c r="L22" s="20">
        <v>10.619761376638056</v>
      </c>
      <c r="M22" s="20">
        <v>4.6953783374529445</v>
      </c>
      <c r="N22" s="91">
        <f>11188/1000</f>
        <v>11.188000000000001</v>
      </c>
      <c r="O22" s="20">
        <v>26.847999999999999</v>
      </c>
      <c r="P22" s="20">
        <v>11.973000000000001</v>
      </c>
    </row>
    <row r="23" spans="1:16" x14ac:dyDescent="0.75">
      <c r="A23" s="37" t="s">
        <v>13</v>
      </c>
      <c r="B23" s="20">
        <v>339.8367453641967</v>
      </c>
      <c r="C23" s="20">
        <v>325.72311832441278</v>
      </c>
      <c r="D23" s="20">
        <v>328.92715087526813</v>
      </c>
      <c r="E23" s="20">
        <v>346.56892494109343</v>
      </c>
      <c r="F23" s="20">
        <v>374.829398275328</v>
      </c>
      <c r="G23" s="20">
        <v>422.04313140973539</v>
      </c>
      <c r="H23" s="20">
        <v>441.09226080557437</v>
      </c>
      <c r="I23" s="20">
        <v>445.99377967480575</v>
      </c>
      <c r="J23" s="20">
        <v>437.77917614622652</v>
      </c>
      <c r="K23" s="20">
        <v>445.97867624762131</v>
      </c>
      <c r="L23" s="20">
        <v>406.15881168811751</v>
      </c>
      <c r="M23" s="20">
        <v>419</v>
      </c>
      <c r="N23" s="91">
        <f>435760/1000</f>
        <v>435.76</v>
      </c>
      <c r="O23" s="20">
        <v>373.20100000000002</v>
      </c>
      <c r="P23" s="20">
        <v>418.75299999999999</v>
      </c>
    </row>
    <row r="24" spans="1:16" x14ac:dyDescent="0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75">
      <c r="A25" s="37" t="s">
        <v>53</v>
      </c>
      <c r="B25" s="20">
        <v>14548.509536032121</v>
      </c>
      <c r="C25" s="20">
        <v>13829.797596080578</v>
      </c>
      <c r="D25" s="20">
        <v>13647.783703945208</v>
      </c>
      <c r="E25" s="20">
        <v>14118.385072295345</v>
      </c>
      <c r="F25" s="20">
        <v>14561.61505989471</v>
      </c>
      <c r="G25" s="20">
        <v>15035.843184426829</v>
      </c>
      <c r="H25" s="20">
        <v>15116.568655848223</v>
      </c>
      <c r="I25" s="20">
        <v>15828.439253503115</v>
      </c>
      <c r="J25" s="20">
        <v>15833.195035280987</v>
      </c>
      <c r="K25" s="20">
        <v>16191.669886665872</v>
      </c>
      <c r="L25" s="20">
        <v>16380.073776574245</v>
      </c>
      <c r="M25" s="20">
        <v>16375.008581983788</v>
      </c>
      <c r="N25" s="91">
        <f>16382557/1000</f>
        <v>16382.557000000001</v>
      </c>
      <c r="O25" s="20">
        <v>14148.216</v>
      </c>
      <c r="P25" s="20">
        <v>14690.882</v>
      </c>
    </row>
    <row r="26" spans="1:16" x14ac:dyDescent="0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91"/>
      <c r="O26" s="20"/>
      <c r="P26" s="20"/>
    </row>
    <row r="27" spans="1:16" x14ac:dyDescent="0.75">
      <c r="A27" s="37" t="s">
        <v>54</v>
      </c>
      <c r="B27" s="20">
        <f t="shared" ref="B27:P27" si="3">B25-B11-B23</f>
        <v>13399.039034495923</v>
      </c>
      <c r="C27" s="20">
        <f t="shared" si="3"/>
        <v>12822.814224103164</v>
      </c>
      <c r="D27" s="20">
        <f t="shared" si="3"/>
        <v>12644.496822070312</v>
      </c>
      <c r="E27" s="20">
        <f t="shared" si="3"/>
        <v>13118.748345746972</v>
      </c>
      <c r="F27" s="20">
        <f t="shared" si="3"/>
        <v>13487.922971449074</v>
      </c>
      <c r="G27" s="20">
        <f t="shared" si="3"/>
        <v>13873.63272110901</v>
      </c>
      <c r="H27" s="20">
        <f t="shared" si="3"/>
        <v>13989.751679563014</v>
      </c>
      <c r="I27" s="20">
        <f t="shared" si="3"/>
        <v>14485.346279434463</v>
      </c>
      <c r="J27" s="20">
        <f t="shared" si="3"/>
        <v>14514.044845691571</v>
      </c>
      <c r="K27" s="20">
        <f t="shared" si="3"/>
        <v>14935.223129882233</v>
      </c>
      <c r="L27" s="20">
        <f t="shared" si="3"/>
        <v>15131.792488177278</v>
      </c>
      <c r="M27" s="20">
        <f t="shared" si="3"/>
        <v>15076.316674061702</v>
      </c>
      <c r="N27" s="94">
        <f>N25-(N23+N11)</f>
        <v>15082.092000000001</v>
      </c>
      <c r="O27" s="20">
        <f t="shared" si="3"/>
        <v>12975.978999999999</v>
      </c>
      <c r="P27" s="20">
        <f t="shared" si="3"/>
        <v>13464.246999999999</v>
      </c>
    </row>
    <row r="28" spans="1:16" x14ac:dyDescent="0.75">
      <c r="N28" s="67"/>
    </row>
    <row r="29" spans="1:16" x14ac:dyDescent="0.75">
      <c r="A29" t="s">
        <v>278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="66" zoomScaleNormal="66" workbookViewId="0">
      <selection activeCell="A2" sqref="A2"/>
    </sheetView>
  </sheetViews>
  <sheetFormatPr defaultRowHeight="14.75" x14ac:dyDescent="0.75"/>
  <cols>
    <col min="2" max="52" width="10.1796875" bestFit="1" customWidth="1"/>
  </cols>
  <sheetData>
    <row r="1" spans="1:52" ht="18.5" x14ac:dyDescent="0.9">
      <c r="A1" s="56" t="s">
        <v>55</v>
      </c>
    </row>
    <row r="2" spans="1:52" x14ac:dyDescent="0.75">
      <c r="A2" t="s">
        <v>279</v>
      </c>
    </row>
    <row r="4" spans="1:52" x14ac:dyDescent="0.75">
      <c r="B4">
        <v>2008</v>
      </c>
      <c r="F4">
        <v>2009</v>
      </c>
      <c r="J4">
        <v>2010</v>
      </c>
      <c r="N4">
        <v>2011</v>
      </c>
      <c r="R4">
        <v>2012</v>
      </c>
      <c r="V4">
        <v>2013</v>
      </c>
      <c r="Z4">
        <v>2014</v>
      </c>
      <c r="AD4">
        <v>2015</v>
      </c>
      <c r="AH4">
        <v>2016</v>
      </c>
      <c r="AL4">
        <v>2017</v>
      </c>
      <c r="AP4">
        <v>2018</v>
      </c>
      <c r="AT4">
        <v>2019</v>
      </c>
      <c r="AX4">
        <v>2020</v>
      </c>
    </row>
    <row r="5" spans="1:52" x14ac:dyDescent="0.75">
      <c r="A5" t="s">
        <v>56</v>
      </c>
      <c r="B5">
        <v>100</v>
      </c>
      <c r="C5" s="20">
        <v>100</v>
      </c>
      <c r="D5" s="20">
        <v>100</v>
      </c>
      <c r="E5" s="20">
        <v>100</v>
      </c>
      <c r="F5" s="20">
        <v>100</v>
      </c>
      <c r="G5" s="20">
        <v>100</v>
      </c>
      <c r="H5" s="20">
        <v>100</v>
      </c>
      <c r="I5" s="20">
        <v>100</v>
      </c>
      <c r="J5" s="20">
        <v>100</v>
      </c>
      <c r="K5" s="20">
        <v>100</v>
      </c>
      <c r="L5" s="20">
        <v>100</v>
      </c>
      <c r="M5" s="20">
        <v>100</v>
      </c>
      <c r="N5" s="20">
        <v>100</v>
      </c>
      <c r="O5" s="20">
        <v>100</v>
      </c>
      <c r="P5" s="20">
        <v>100</v>
      </c>
      <c r="Q5" s="20">
        <v>100</v>
      </c>
      <c r="R5" s="20">
        <v>100</v>
      </c>
      <c r="S5" s="20">
        <v>100</v>
      </c>
      <c r="T5" s="20">
        <v>100</v>
      </c>
      <c r="U5" s="20">
        <v>100</v>
      </c>
      <c r="V5" s="20">
        <v>100</v>
      </c>
      <c r="W5" s="20">
        <v>100</v>
      </c>
      <c r="X5" s="20">
        <v>100</v>
      </c>
      <c r="Y5" s="20">
        <v>100</v>
      </c>
      <c r="Z5" s="20">
        <v>100</v>
      </c>
      <c r="AA5" s="20">
        <v>100</v>
      </c>
      <c r="AB5" s="20">
        <v>100</v>
      </c>
      <c r="AC5" s="20">
        <v>100</v>
      </c>
      <c r="AD5" s="20">
        <v>100</v>
      </c>
      <c r="AE5" s="20">
        <v>100</v>
      </c>
      <c r="AF5" s="20">
        <v>100</v>
      </c>
      <c r="AG5" s="20">
        <v>100</v>
      </c>
      <c r="AH5" s="20">
        <v>100</v>
      </c>
      <c r="AI5" s="20">
        <v>100</v>
      </c>
      <c r="AJ5" s="20">
        <v>100</v>
      </c>
      <c r="AK5" s="20">
        <v>100</v>
      </c>
      <c r="AL5" s="20">
        <v>100</v>
      </c>
      <c r="AM5" s="20">
        <v>100</v>
      </c>
      <c r="AN5" s="20">
        <v>100</v>
      </c>
      <c r="AO5" s="20">
        <v>100</v>
      </c>
      <c r="AP5" s="20">
        <v>100</v>
      </c>
      <c r="AQ5" s="20">
        <v>100</v>
      </c>
      <c r="AR5" s="20">
        <v>100</v>
      </c>
      <c r="AS5" s="20">
        <v>100</v>
      </c>
      <c r="AT5" s="20">
        <v>100</v>
      </c>
      <c r="AU5" s="20">
        <v>100</v>
      </c>
      <c r="AV5" s="20">
        <v>100</v>
      </c>
      <c r="AW5" s="20">
        <v>100</v>
      </c>
      <c r="AX5" s="20">
        <v>100</v>
      </c>
      <c r="AY5" s="20">
        <v>100</v>
      </c>
      <c r="AZ5" s="20">
        <v>100</v>
      </c>
    </row>
    <row r="6" spans="1:52" x14ac:dyDescent="0.75">
      <c r="A6" t="s">
        <v>14</v>
      </c>
      <c r="B6">
        <f t="shared" ref="B6:AX7" si="0">B9/$B9*100</f>
        <v>100</v>
      </c>
      <c r="C6" s="20">
        <f t="shared" si="0"/>
        <v>99.416815108848652</v>
      </c>
      <c r="D6" s="20">
        <f t="shared" si="0"/>
        <v>97.350246847756537</v>
      </c>
      <c r="E6" s="20">
        <f t="shared" si="0"/>
        <v>99.330945876920779</v>
      </c>
      <c r="F6" s="20">
        <f t="shared" si="0"/>
        <v>96.2185343855908</v>
      </c>
      <c r="G6" s="20">
        <f t="shared" si="0"/>
        <v>96.232680515496199</v>
      </c>
      <c r="H6" s="20">
        <f t="shared" si="0"/>
        <v>88.353741857368234</v>
      </c>
      <c r="I6" s="20">
        <f t="shared" si="0"/>
        <v>89.340634413858382</v>
      </c>
      <c r="J6" s="20">
        <f t="shared" si="0"/>
        <v>87.449184837843433</v>
      </c>
      <c r="K6" s="20">
        <f t="shared" si="0"/>
        <v>85.561578809686523</v>
      </c>
      <c r="L6" s="20">
        <f t="shared" si="0"/>
        <v>85.949646539455145</v>
      </c>
      <c r="M6" s="20">
        <f t="shared" si="0"/>
        <v>89.451281491554468</v>
      </c>
      <c r="N6" s="20">
        <f t="shared" si="0"/>
        <v>90.266583579055677</v>
      </c>
      <c r="O6" s="20">
        <f t="shared" si="0"/>
        <v>86.78327389149419</v>
      </c>
      <c r="P6" s="20">
        <f t="shared" si="0"/>
        <v>86.978848883819651</v>
      </c>
      <c r="Q6" s="20">
        <f t="shared" si="0"/>
        <v>90.435989131074436</v>
      </c>
      <c r="R6" s="20">
        <f t="shared" si="0"/>
        <v>87.038078201555123</v>
      </c>
      <c r="S6" s="20">
        <f t="shared" si="0"/>
        <v>84.369510125257108</v>
      </c>
      <c r="T6" s="20">
        <f t="shared" si="0"/>
        <v>86.807381316404928</v>
      </c>
      <c r="U6" s="20">
        <f t="shared" si="0"/>
        <v>85.941372172286847</v>
      </c>
      <c r="V6" s="20">
        <f t="shared" si="0"/>
        <v>87.917187617573433</v>
      </c>
      <c r="W6" s="20">
        <f t="shared" si="0"/>
        <v>87.047456711501241</v>
      </c>
      <c r="X6" s="20">
        <f t="shared" si="0"/>
        <v>84.224105122238726</v>
      </c>
      <c r="Y6" s="20">
        <f t="shared" si="0"/>
        <v>83.661493886692256</v>
      </c>
      <c r="Z6" s="20">
        <f t="shared" si="0"/>
        <v>85.453145914671609</v>
      </c>
      <c r="AA6" s="20">
        <f t="shared" si="0"/>
        <v>82.633087453494696</v>
      </c>
      <c r="AB6" s="20">
        <f t="shared" si="0"/>
        <v>82.43761318187552</v>
      </c>
      <c r="AC6" s="20">
        <f t="shared" si="0"/>
        <v>82.859318444856072</v>
      </c>
      <c r="AD6" s="20">
        <f t="shared" si="0"/>
        <v>84.241728153874433</v>
      </c>
      <c r="AE6" s="20">
        <f t="shared" si="0"/>
        <v>83.17301641925809</v>
      </c>
      <c r="AF6" s="20">
        <f t="shared" si="0"/>
        <v>84.037614692946661</v>
      </c>
      <c r="AG6" s="20">
        <f t="shared" si="0"/>
        <v>82.325790419829019</v>
      </c>
      <c r="AH6" s="20">
        <f t="shared" si="0"/>
        <v>77.89904614213404</v>
      </c>
      <c r="AI6" s="20">
        <f t="shared" si="0"/>
        <v>81.06420748790822</v>
      </c>
      <c r="AJ6" s="20">
        <f t="shared" si="0"/>
        <v>79.721997543334012</v>
      </c>
      <c r="AK6" s="20">
        <f t="shared" si="0"/>
        <v>81.815294299576252</v>
      </c>
      <c r="AL6" s="20">
        <f t="shared" si="0"/>
        <v>84.77134258550295</v>
      </c>
      <c r="AM6" s="20">
        <f t="shared" si="0"/>
        <v>85.22514883289027</v>
      </c>
      <c r="AN6" s="20">
        <f t="shared" si="0"/>
        <v>82.840993010741542</v>
      </c>
      <c r="AO6" s="20">
        <f t="shared" si="0"/>
        <v>84.811385238996365</v>
      </c>
      <c r="AP6" s="20">
        <f t="shared" si="0"/>
        <v>87.577199886306516</v>
      </c>
      <c r="AQ6" s="20">
        <f t="shared" si="0"/>
        <v>82.606470401255166</v>
      </c>
      <c r="AR6" s="20">
        <f t="shared" si="0"/>
        <v>81.399108296164371</v>
      </c>
      <c r="AS6" s="20">
        <f t="shared" si="0"/>
        <v>83.654271705079822</v>
      </c>
      <c r="AT6" s="20">
        <f t="shared" si="0"/>
        <v>84.312355198127747</v>
      </c>
      <c r="AU6" s="20">
        <f t="shared" si="0"/>
        <v>84.752922859375502</v>
      </c>
      <c r="AV6" s="20">
        <f t="shared" si="0"/>
        <v>83.355667649783555</v>
      </c>
      <c r="AW6" s="20">
        <f t="shared" si="0"/>
        <v>81.484922853490474</v>
      </c>
      <c r="AX6" s="20">
        <f t="shared" si="0"/>
        <v>80.795964391483494</v>
      </c>
      <c r="AY6" s="20">
        <f>AY9/$B9*100</f>
        <v>68.962258677664124</v>
      </c>
      <c r="AZ6" s="20">
        <f>AZ9/$B9*100</f>
        <v>69.132390843302986</v>
      </c>
    </row>
    <row r="7" spans="1:52" x14ac:dyDescent="0.75">
      <c r="A7" t="s">
        <v>57</v>
      </c>
      <c r="B7">
        <f t="shared" si="0"/>
        <v>100</v>
      </c>
      <c r="C7" s="20">
        <f t="shared" si="0"/>
        <v>101.29045841176602</v>
      </c>
      <c r="D7" s="20">
        <f t="shared" si="0"/>
        <v>101.35248623208383</v>
      </c>
      <c r="E7" s="20">
        <f t="shared" si="0"/>
        <v>102.79954680739314</v>
      </c>
      <c r="F7" s="20">
        <f t="shared" si="0"/>
        <v>102.08981354763935</v>
      </c>
      <c r="G7" s="20">
        <f t="shared" si="0"/>
        <v>99.989936415360958</v>
      </c>
      <c r="H7" s="20">
        <f t="shared" si="0"/>
        <v>97.062774634476995</v>
      </c>
      <c r="I7" s="20">
        <f t="shared" si="0"/>
        <v>98.055786597880527</v>
      </c>
      <c r="J7" s="20">
        <f t="shared" si="0"/>
        <v>96.953685508968192</v>
      </c>
      <c r="K7" s="20">
        <f t="shared" si="0"/>
        <v>97.370001165657712</v>
      </c>
      <c r="L7" s="20">
        <f t="shared" si="0"/>
        <v>95.997939798541495</v>
      </c>
      <c r="M7" s="20">
        <f t="shared" si="0"/>
        <v>97.429314561209921</v>
      </c>
      <c r="N7" s="20">
        <f t="shared" si="0"/>
        <v>97.333815860156122</v>
      </c>
      <c r="O7" s="20">
        <f t="shared" si="0"/>
        <v>98.078216981383235</v>
      </c>
      <c r="P7" s="20">
        <f t="shared" si="0"/>
        <v>99.639476202806577</v>
      </c>
      <c r="Q7" s="20">
        <f t="shared" si="0"/>
        <v>100.81612132438585</v>
      </c>
      <c r="R7" s="20">
        <f t="shared" si="0"/>
        <v>100.9735199927176</v>
      </c>
      <c r="S7" s="20">
        <f t="shared" si="0"/>
        <v>101.80329218931115</v>
      </c>
      <c r="T7" s="20">
        <f t="shared" si="0"/>
        <v>103.26461176692013</v>
      </c>
      <c r="U7" s="20">
        <f t="shared" si="0"/>
        <v>103.10657335297077</v>
      </c>
      <c r="V7" s="20">
        <f t="shared" si="0"/>
        <v>103.04823632702815</v>
      </c>
      <c r="W7" s="20">
        <f t="shared" si="0"/>
        <v>104.27751224370314</v>
      </c>
      <c r="X7" s="20">
        <f t="shared" si="0"/>
        <v>107.55432398604306</v>
      </c>
      <c r="Y7" s="20">
        <f t="shared" si="0"/>
        <v>108.7938547693162</v>
      </c>
      <c r="Z7" s="20">
        <f t="shared" si="0"/>
        <v>107.49753074048454</v>
      </c>
      <c r="AA7" s="20">
        <f t="shared" si="0"/>
        <v>108.30061470991473</v>
      </c>
      <c r="AB7" s="20">
        <f t="shared" si="0"/>
        <v>108.51521509221004</v>
      </c>
      <c r="AC7" s="20">
        <f t="shared" si="0"/>
        <v>110.09019488257019</v>
      </c>
      <c r="AD7" s="20">
        <f t="shared" si="0"/>
        <v>110.98763023895444</v>
      </c>
      <c r="AE7" s="20">
        <f t="shared" si="0"/>
        <v>112.77360212222796</v>
      </c>
      <c r="AF7" s="20">
        <f t="shared" si="0"/>
        <v>114.0163146529942</v>
      </c>
      <c r="AG7" s="20">
        <f t="shared" si="0"/>
        <v>115.84791208937834</v>
      </c>
      <c r="AH7" s="20">
        <f t="shared" si="0"/>
        <v>113.81899635296018</v>
      </c>
      <c r="AI7" s="20">
        <f t="shared" si="0"/>
        <v>112.22979438293666</v>
      </c>
      <c r="AJ7" s="20">
        <f t="shared" si="0"/>
        <v>114.79408497046846</v>
      </c>
      <c r="AK7" s="20">
        <f t="shared" si="0"/>
        <v>116.34539525200569</v>
      </c>
      <c r="AL7" s="20">
        <f t="shared" si="0"/>
        <v>117.00436297854178</v>
      </c>
      <c r="AM7" s="20">
        <f t="shared" si="0"/>
        <v>116.01361553174337</v>
      </c>
      <c r="AN7" s="20">
        <f t="shared" si="0"/>
        <v>117.1680347357039</v>
      </c>
      <c r="AO7" s="20">
        <f t="shared" si="0"/>
        <v>116.66306410295245</v>
      </c>
      <c r="AP7" s="20">
        <f t="shared" si="0"/>
        <v>117.86457330252131</v>
      </c>
      <c r="AQ7" s="20">
        <f t="shared" si="0"/>
        <v>117.98810159677228</v>
      </c>
      <c r="AR7" s="20">
        <f t="shared" si="0"/>
        <v>118.94345722391586</v>
      </c>
      <c r="AS7" s="20">
        <f t="shared" si="0"/>
        <v>119.76292947575151</v>
      </c>
      <c r="AT7" s="20">
        <f t="shared" si="0"/>
        <v>117.72538538707438</v>
      </c>
      <c r="AU7" s="20">
        <f t="shared" si="0"/>
        <v>117.82247705533555</v>
      </c>
      <c r="AV7" s="20">
        <f t="shared" si="0"/>
        <v>118.56724133985051</v>
      </c>
      <c r="AW7" s="20">
        <f t="shared" si="0"/>
        <v>119.2548424317152</v>
      </c>
      <c r="AX7" s="20">
        <f t="shared" si="0"/>
        <v>119.06691053632004</v>
      </c>
      <c r="AY7" s="20">
        <f>AY10/$B10*100</f>
        <v>102.96884082911856</v>
      </c>
      <c r="AZ7" s="20">
        <f>AZ10/$B10*100</f>
        <v>107.34071927759472</v>
      </c>
    </row>
    <row r="9" spans="1:52" x14ac:dyDescent="0.75">
      <c r="A9" t="s">
        <v>14</v>
      </c>
      <c r="B9" s="20">
        <v>2111.2997571693186</v>
      </c>
      <c r="C9" s="20">
        <v>2098.986975978592</v>
      </c>
      <c r="D9" s="20">
        <v>2055.355525300416</v>
      </c>
      <c r="E9" s="20">
        <v>2097.1740190934156</v>
      </c>
      <c r="F9" s="20">
        <v>2031.461682834856</v>
      </c>
      <c r="G9" s="20">
        <v>2031.7603500411974</v>
      </c>
      <c r="H9" s="20">
        <v>1865.412337284622</v>
      </c>
      <c r="I9" s="20">
        <v>1886.2485974333208</v>
      </c>
      <c r="J9" s="20">
        <v>1846.3144271279368</v>
      </c>
      <c r="K9" s="20">
        <v>1806.4614056391467</v>
      </c>
      <c r="L9" s="20">
        <v>1814.6546786754043</v>
      </c>
      <c r="M9" s="20">
        <v>1888.5846889160332</v>
      </c>
      <c r="N9" s="20">
        <v>1905.7981599096424</v>
      </c>
      <c r="O9" s="20">
        <v>1832.2550509347013</v>
      </c>
      <c r="P9" s="20">
        <v>1836.3842252727527</v>
      </c>
      <c r="Q9" s="20">
        <v>1909.3748189180458</v>
      </c>
      <c r="R9" s="20">
        <v>1837.6347337142749</v>
      </c>
      <c r="S9" s="20">
        <v>1781.2932623994971</v>
      </c>
      <c r="T9" s="20">
        <v>1832.7640309383016</v>
      </c>
      <c r="U9" s="20">
        <v>1814.4799819814725</v>
      </c>
      <c r="V9" s="20">
        <v>1856.195368679922</v>
      </c>
      <c r="W9" s="20">
        <v>1837.8327421719932</v>
      </c>
      <c r="X9" s="20">
        <v>1778.2233269238577</v>
      </c>
      <c r="Y9" s="20">
        <v>1766.3449172739579</v>
      </c>
      <c r="Z9" s="20">
        <v>1804.1720621900051</v>
      </c>
      <c r="AA9" s="20">
        <v>1744.6321747471441</v>
      </c>
      <c r="AB9" s="20">
        <v>1740.5051269251198</v>
      </c>
      <c r="AC9" s="20">
        <v>1749.4085891183986</v>
      </c>
      <c r="AD9" s="20">
        <v>1778.5954019479886</v>
      </c>
      <c r="AE9" s="20">
        <v>1756.0316936901934</v>
      </c>
      <c r="AF9" s="20">
        <v>1774.2859549430705</v>
      </c>
      <c r="AG9" s="20">
        <v>1738.144213221572</v>
      </c>
      <c r="AH9" s="20">
        <v>1644.6823720360915</v>
      </c>
      <c r="AI9" s="20">
        <v>1711.508415843439</v>
      </c>
      <c r="AJ9" s="20">
        <v>1683.1703405429412</v>
      </c>
      <c r="AK9" s="20">
        <v>1727.3661098743169</v>
      </c>
      <c r="AL9" s="20">
        <v>1789.777150156895</v>
      </c>
      <c r="AM9" s="20">
        <v>1799.3583603560028</v>
      </c>
      <c r="AN9" s="20">
        <v>1749.0216842724385</v>
      </c>
      <c r="AO9" s="20">
        <v>1790.6225706028654</v>
      </c>
      <c r="AP9" s="20">
        <v>1849.0172085352781</v>
      </c>
      <c r="AQ9" s="20">
        <v>1744.0702089878453</v>
      </c>
      <c r="AR9" s="20">
        <v>1718.5791757949089</v>
      </c>
      <c r="AS9" s="20">
        <v>1766.1924353711122</v>
      </c>
      <c r="AT9" s="20">
        <v>1780.0865505618044</v>
      </c>
      <c r="AU9" s="20">
        <v>1789.3882545238948</v>
      </c>
      <c r="AV9" s="20">
        <v>1759.8880086767444</v>
      </c>
      <c r="AW9" s="20">
        <v>1720.3909783353508</v>
      </c>
      <c r="AX9" s="20">
        <v>1705.8450000000003</v>
      </c>
      <c r="AY9" s="20">
        <v>1456</v>
      </c>
      <c r="AZ9" s="20">
        <v>1459.5920000000001</v>
      </c>
    </row>
    <row r="10" spans="1:52" x14ac:dyDescent="0.75">
      <c r="A10" t="s">
        <v>57</v>
      </c>
      <c r="B10" s="20">
        <f t="shared" ref="B10:AW10" si="1">B11-B9</f>
        <v>12326.440598727917</v>
      </c>
      <c r="C10" s="20">
        <f t="shared" si="1"/>
        <v>12485.508188305545</v>
      </c>
      <c r="D10" s="20">
        <f t="shared" si="1"/>
        <v>12493.154010731705</v>
      </c>
      <c r="E10" s="20">
        <f t="shared" si="1"/>
        <v>12671.525072974817</v>
      </c>
      <c r="F10" s="20">
        <f t="shared" si="1"/>
        <v>12584.040224301851</v>
      </c>
      <c r="G10" s="20">
        <f t="shared" si="1"/>
        <v>12325.200116945283</v>
      </c>
      <c r="H10" s="20">
        <f t="shared" si="1"/>
        <v>11964.385258795955</v>
      </c>
      <c r="I10" s="20">
        <f t="shared" si="1"/>
        <v>12086.788288603153</v>
      </c>
      <c r="J10" s="20">
        <f t="shared" si="1"/>
        <v>11950.93845254044</v>
      </c>
      <c r="K10" s="20">
        <f t="shared" si="1"/>
        <v>12002.255354665478</v>
      </c>
      <c r="L10" s="20">
        <f t="shared" si="1"/>
        <v>11833.129025269804</v>
      </c>
      <c r="M10" s="20">
        <f t="shared" si="1"/>
        <v>12009.56658513531</v>
      </c>
      <c r="N10" s="20">
        <f t="shared" si="1"/>
        <v>11997.794994477357</v>
      </c>
      <c r="O10" s="20">
        <f t="shared" si="1"/>
        <v>12089.553156501681</v>
      </c>
      <c r="P10" s="20">
        <f t="shared" si="1"/>
        <v>12282.000847022591</v>
      </c>
      <c r="Q10" s="20">
        <f t="shared" si="1"/>
        <v>12427.039308991889</v>
      </c>
      <c r="R10" s="20">
        <f t="shared" si="1"/>
        <v>12446.440962346993</v>
      </c>
      <c r="S10" s="20">
        <f t="shared" si="1"/>
        <v>12548.722339264856</v>
      </c>
      <c r="T10" s="20">
        <f t="shared" si="1"/>
        <v>12728.851028956407</v>
      </c>
      <c r="U10" s="20">
        <f t="shared" si="1"/>
        <v>12709.370517737769</v>
      </c>
      <c r="V10" s="20">
        <f t="shared" si="1"/>
        <v>12702.179638887888</v>
      </c>
      <c r="W10" s="20">
        <f t="shared" si="1"/>
        <v>12853.705604551298</v>
      </c>
      <c r="X10" s="20">
        <f t="shared" si="1"/>
        <v>13257.61985750297</v>
      </c>
      <c r="Y10" s="20">
        <f t="shared" si="1"/>
        <v>13410.409883206079</v>
      </c>
      <c r="Z10" s="20">
        <f t="shared" si="1"/>
        <v>13250.619271825108</v>
      </c>
      <c r="AA10" s="20">
        <f t="shared" si="1"/>
        <v>13349.610940274828</v>
      </c>
      <c r="AB10" s="20">
        <f t="shared" si="1"/>
        <v>13376.063528923103</v>
      </c>
      <c r="AC10" s="20">
        <f t="shared" si="1"/>
        <v>13570.202477223815</v>
      </c>
      <c r="AD10" s="20">
        <f t="shared" si="1"/>
        <v>13680.824313340503</v>
      </c>
      <c r="AE10" s="20">
        <f t="shared" si="1"/>
        <v>13900.971076642194</v>
      </c>
      <c r="AF10" s="20">
        <f t="shared" si="1"/>
        <v>14054.153298560044</v>
      </c>
      <c r="AG10" s="20">
        <f t="shared" si="1"/>
        <v>14279.924068563758</v>
      </c>
      <c r="AH10" s="20">
        <f t="shared" si="1"/>
        <v>14029.83097551593</v>
      </c>
      <c r="AI10" s="20">
        <f t="shared" si="1"/>
        <v>13833.938938687168</v>
      </c>
      <c r="AJ10" s="20">
        <f t="shared" si="1"/>
        <v>14150.024694738046</v>
      </c>
      <c r="AK10" s="20">
        <f t="shared" si="1"/>
        <v>14341.246035093693</v>
      </c>
      <c r="AL10" s="20">
        <f t="shared" si="1"/>
        <v>14422.47330046995</v>
      </c>
      <c r="AM10" s="20">
        <f t="shared" si="1"/>
        <v>14300.349404956931</v>
      </c>
      <c r="AN10" s="20">
        <f t="shared" si="1"/>
        <v>14442.648202393433</v>
      </c>
      <c r="AO10" s="20">
        <f t="shared" si="1"/>
        <v>14380.403297306304</v>
      </c>
      <c r="AP10" s="20">
        <f t="shared" si="1"/>
        <v>14528.506615079412</v>
      </c>
      <c r="AQ10" s="20">
        <f t="shared" si="1"/>
        <v>14543.733256892881</v>
      </c>
      <c r="AR10" s="20">
        <f t="shared" si="1"/>
        <v>14661.494600779337</v>
      </c>
      <c r="AS10" s="20">
        <f t="shared" si="1"/>
        <v>14762.506361124919</v>
      </c>
      <c r="AT10" s="20">
        <f t="shared" si="1"/>
        <v>14511.349699361239</v>
      </c>
      <c r="AU10" s="20">
        <f t="shared" si="1"/>
        <v>14523.317646175765</v>
      </c>
      <c r="AV10" s="20">
        <f t="shared" si="1"/>
        <v>14615.120573307044</v>
      </c>
      <c r="AW10" s="20">
        <f t="shared" si="1"/>
        <v>14699.877313451949</v>
      </c>
      <c r="AX10" s="20">
        <v>14676.712</v>
      </c>
      <c r="AY10" s="20">
        <v>12692.393</v>
      </c>
      <c r="AZ10" s="20">
        <v>13231.289999999999</v>
      </c>
    </row>
    <row r="11" spans="1:52" x14ac:dyDescent="0.75">
      <c r="A11" t="s">
        <v>53</v>
      </c>
      <c r="B11" s="20">
        <v>14437.740355897236</v>
      </c>
      <c r="C11" s="20">
        <v>14584.495164284137</v>
      </c>
      <c r="D11" s="20">
        <v>14548.509536032121</v>
      </c>
      <c r="E11" s="20">
        <v>14768.699092068233</v>
      </c>
      <c r="F11" s="20">
        <v>14615.501907136706</v>
      </c>
      <c r="G11" s="20">
        <v>14356.96046698648</v>
      </c>
      <c r="H11" s="20">
        <v>13829.797596080578</v>
      </c>
      <c r="I11" s="20">
        <v>13973.036886036474</v>
      </c>
      <c r="J11" s="20">
        <v>13797.252879668376</v>
      </c>
      <c r="K11" s="20">
        <v>13808.716760304625</v>
      </c>
      <c r="L11" s="20">
        <v>13647.783703945208</v>
      </c>
      <c r="M11" s="20">
        <v>13898.151274051343</v>
      </c>
      <c r="N11" s="20">
        <v>13903.593154386999</v>
      </c>
      <c r="O11" s="20">
        <v>13921.808207436383</v>
      </c>
      <c r="P11" s="20">
        <v>14118.385072295345</v>
      </c>
      <c r="Q11" s="20">
        <v>14336.414127909935</v>
      </c>
      <c r="R11" s="20">
        <v>14284.075696061267</v>
      </c>
      <c r="S11" s="20">
        <v>14330.015601664352</v>
      </c>
      <c r="T11" s="20">
        <v>14561.61505989471</v>
      </c>
      <c r="U11" s="20">
        <v>14523.850499719241</v>
      </c>
      <c r="V11" s="20">
        <v>14558.375007567811</v>
      </c>
      <c r="W11" s="20">
        <v>14691.538346723291</v>
      </c>
      <c r="X11" s="20">
        <v>15035.843184426829</v>
      </c>
      <c r="Y11" s="20">
        <v>15176.754800480037</v>
      </c>
      <c r="Z11" s="20">
        <v>15054.791334015114</v>
      </c>
      <c r="AA11" s="20">
        <v>15094.243115021973</v>
      </c>
      <c r="AB11" s="20">
        <v>15116.568655848223</v>
      </c>
      <c r="AC11" s="20">
        <v>15319.611066342213</v>
      </c>
      <c r="AD11" s="20">
        <v>15459.419715288492</v>
      </c>
      <c r="AE11" s="20">
        <v>15657.002770332387</v>
      </c>
      <c r="AF11" s="20">
        <v>15828.439253503115</v>
      </c>
      <c r="AG11" s="20">
        <v>16018.06828178533</v>
      </c>
      <c r="AH11" s="20">
        <v>15674.513347552022</v>
      </c>
      <c r="AI11" s="20">
        <v>15545.447354530606</v>
      </c>
      <c r="AJ11" s="20">
        <v>15833.195035280987</v>
      </c>
      <c r="AK11" s="20">
        <v>16068.61214496801</v>
      </c>
      <c r="AL11" s="20">
        <v>16212.250450626845</v>
      </c>
      <c r="AM11" s="20">
        <v>16099.707765312933</v>
      </c>
      <c r="AN11" s="20">
        <v>16191.669886665872</v>
      </c>
      <c r="AO11" s="20">
        <v>16171.025867909169</v>
      </c>
      <c r="AP11" s="20">
        <v>16377.523823614691</v>
      </c>
      <c r="AQ11" s="20">
        <v>16287.803465880726</v>
      </c>
      <c r="AR11" s="20">
        <v>16380.073776574245</v>
      </c>
      <c r="AS11" s="20">
        <v>16528.698796496032</v>
      </c>
      <c r="AT11" s="20">
        <v>16291.436249923043</v>
      </c>
      <c r="AU11" s="20">
        <v>16312.705900699659</v>
      </c>
      <c r="AV11" s="20">
        <v>16375.008581983788</v>
      </c>
      <c r="AW11" s="20">
        <v>16420.268291787299</v>
      </c>
      <c r="AX11" s="20">
        <f>SUM(AX9:AX10)</f>
        <v>16382.557000000001</v>
      </c>
      <c r="AY11" s="20">
        <f>SUM(AY9:AY10)</f>
        <v>14148.393</v>
      </c>
      <c r="AZ11" s="20">
        <v>14727.976000000001</v>
      </c>
    </row>
    <row r="13" spans="1:52" x14ac:dyDescent="0.75">
      <c r="A13" t="s">
        <v>278</v>
      </c>
    </row>
    <row r="33" spans="1:1" x14ac:dyDescent="0.75">
      <c r="A33" t="s">
        <v>76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66" zoomScaleNormal="66" workbookViewId="0">
      <selection activeCell="D10" sqref="D10"/>
    </sheetView>
  </sheetViews>
  <sheetFormatPr defaultRowHeight="14.75" x14ac:dyDescent="0.75"/>
  <sheetData>
    <row r="1" spans="1:9" ht="18.5" x14ac:dyDescent="0.9">
      <c r="A1" s="56" t="s">
        <v>58</v>
      </c>
    </row>
    <row r="2" spans="1:9" x14ac:dyDescent="0.75">
      <c r="B2" t="s">
        <v>59</v>
      </c>
    </row>
    <row r="3" spans="1:9" x14ac:dyDescent="0.75">
      <c r="B3" t="s">
        <v>60</v>
      </c>
      <c r="C3" t="s">
        <v>61</v>
      </c>
      <c r="D3" t="s">
        <v>62</v>
      </c>
      <c r="E3" t="s">
        <v>63</v>
      </c>
      <c r="F3" t="s">
        <v>64</v>
      </c>
      <c r="G3" s="68" t="s">
        <v>99</v>
      </c>
      <c r="H3" t="s">
        <v>46</v>
      </c>
      <c r="I3" t="s">
        <v>65</v>
      </c>
    </row>
    <row r="4" spans="1:9" x14ac:dyDescent="0.75">
      <c r="A4" t="s">
        <v>66</v>
      </c>
      <c r="B4" s="20">
        <v>299.46199999999999</v>
      </c>
      <c r="C4" s="20">
        <v>347.58300000000003</v>
      </c>
      <c r="D4" s="20">
        <v>378.70400000000001</v>
      </c>
      <c r="E4" s="20">
        <v>352.23200000000003</v>
      </c>
      <c r="F4" s="20">
        <v>378.68335876050321</v>
      </c>
      <c r="G4" s="69">
        <f>370754/1000</f>
        <v>370.75400000000002</v>
      </c>
      <c r="H4" s="20">
        <v>344.476</v>
      </c>
      <c r="I4" s="20">
        <v>357.40499999999997</v>
      </c>
    </row>
    <row r="5" spans="1:9" x14ac:dyDescent="0.75">
      <c r="A5" t="s">
        <v>67</v>
      </c>
      <c r="B5" s="20">
        <v>266.08100000000002</v>
      </c>
      <c r="C5" s="20">
        <v>251.96199999999999</v>
      </c>
      <c r="D5" s="20">
        <v>231.99299999999999</v>
      </c>
      <c r="E5" s="20">
        <v>253.36799999999999</v>
      </c>
      <c r="F5" s="20">
        <v>236.20459931413995</v>
      </c>
      <c r="G5" s="70">
        <f>245764/1000</f>
        <v>245.76400000000001</v>
      </c>
      <c r="H5" s="20">
        <v>179.44300000000001</v>
      </c>
      <c r="I5" s="20">
        <v>196.91900000000001</v>
      </c>
    </row>
    <row r="6" spans="1:9" x14ac:dyDescent="0.75">
      <c r="A6" t="s">
        <v>68</v>
      </c>
      <c r="B6" s="20">
        <v>169.779</v>
      </c>
      <c r="C6" s="20">
        <v>160.98099999999999</v>
      </c>
      <c r="D6" s="20">
        <v>104.473</v>
      </c>
      <c r="E6" s="20">
        <v>99.361999999999995</v>
      </c>
      <c r="F6" s="20">
        <v>107.93936981706996</v>
      </c>
      <c r="G6" s="70">
        <f>101660/1000</f>
        <v>101.66</v>
      </c>
      <c r="H6" s="20">
        <v>89.882000000000005</v>
      </c>
      <c r="I6" s="20">
        <v>87.384</v>
      </c>
    </row>
    <row r="7" spans="1:9" x14ac:dyDescent="0.75">
      <c r="A7" t="s">
        <v>69</v>
      </c>
      <c r="B7" s="20">
        <v>84.543000000000006</v>
      </c>
      <c r="C7" s="20">
        <v>90.597999999999999</v>
      </c>
      <c r="D7" s="20">
        <v>95.980999999999995</v>
      </c>
      <c r="E7" s="20">
        <v>74.466999999999999</v>
      </c>
      <c r="F7" s="20">
        <v>73.011569938660003</v>
      </c>
      <c r="G7" s="70">
        <f>64442/1000</f>
        <v>64.441999999999993</v>
      </c>
      <c r="H7" s="20">
        <v>42.625</v>
      </c>
      <c r="I7" s="20">
        <v>58.835000000000001</v>
      </c>
    </row>
    <row r="8" spans="1:9" x14ac:dyDescent="0.75">
      <c r="A8" t="s">
        <v>70</v>
      </c>
      <c r="B8" s="20">
        <v>216.29900000000001</v>
      </c>
      <c r="C8" s="20">
        <v>195.83699999999999</v>
      </c>
      <c r="D8" s="20">
        <v>224.28200000000001</v>
      </c>
      <c r="E8" s="20">
        <v>232.488</v>
      </c>
      <c r="F8" s="20">
        <v>231.74363842104111</v>
      </c>
      <c r="G8" s="70">
        <f>243647/1000</f>
        <v>243.64699999999999</v>
      </c>
      <c r="H8" s="20">
        <v>260.036</v>
      </c>
      <c r="I8" s="20">
        <v>199.60900000000001</v>
      </c>
    </row>
    <row r="9" spans="1:9" x14ac:dyDescent="0.75">
      <c r="A9" t="s">
        <v>71</v>
      </c>
      <c r="B9" s="20">
        <v>137.28399999999999</v>
      </c>
      <c r="C9" s="20">
        <v>109.068</v>
      </c>
      <c r="D9" s="20">
        <v>104.958</v>
      </c>
      <c r="E9" s="20">
        <v>132.83699999999999</v>
      </c>
      <c r="F9" s="20">
        <v>118.17069808321006</v>
      </c>
      <c r="G9" s="70">
        <f>122787/1000</f>
        <v>122.78700000000001</v>
      </c>
      <c r="H9" s="20">
        <v>81.716999999999999</v>
      </c>
      <c r="I9" s="20">
        <v>102.011</v>
      </c>
    </row>
    <row r="10" spans="1:9" x14ac:dyDescent="0.75">
      <c r="A10" t="s">
        <v>72</v>
      </c>
      <c r="B10" s="20">
        <v>376.08499999999998</v>
      </c>
      <c r="C10" s="20">
        <v>301.44099999999997</v>
      </c>
      <c r="D10" s="20">
        <v>272.12</v>
      </c>
      <c r="E10" s="20">
        <v>274.54500000000002</v>
      </c>
      <c r="F10" s="20">
        <v>257.99007166884991</v>
      </c>
      <c r="G10" s="70">
        <f>238967/1000</f>
        <v>238.96700000000001</v>
      </c>
      <c r="H10" s="20">
        <v>176.745</v>
      </c>
      <c r="I10" s="20">
        <v>184.14599999999999</v>
      </c>
    </row>
    <row r="11" spans="1:9" x14ac:dyDescent="0.75">
      <c r="A11" t="s">
        <v>73</v>
      </c>
      <c r="B11" s="20">
        <v>233.244</v>
      </c>
      <c r="C11" s="20">
        <v>128.1</v>
      </c>
      <c r="D11" s="20">
        <v>153.17099999999999</v>
      </c>
      <c r="E11" s="20">
        <v>129.428</v>
      </c>
      <c r="F11" s="20">
        <v>141.59592487263998</v>
      </c>
      <c r="G11" s="70">
        <f>117821/1000</f>
        <v>117.821</v>
      </c>
      <c r="H11" s="20">
        <v>128.23500000000001</v>
      </c>
      <c r="I11" s="20">
        <v>111.292</v>
      </c>
    </row>
    <row r="12" spans="1:9" x14ac:dyDescent="0.75">
      <c r="A12" t="s">
        <v>74</v>
      </c>
      <c r="B12" s="20">
        <v>153.94200000000001</v>
      </c>
      <c r="C12" s="20">
        <v>129.53899999999999</v>
      </c>
      <c r="D12" s="20">
        <v>101.292</v>
      </c>
      <c r="E12" s="20">
        <v>94.293999999999997</v>
      </c>
      <c r="F12" s="20">
        <v>109.14902367577004</v>
      </c>
      <c r="G12" s="70">
        <f>101189/1000</f>
        <v>101.18899999999999</v>
      </c>
      <c r="H12" s="20">
        <v>87.444000000000003</v>
      </c>
      <c r="I12" s="20">
        <v>87.113</v>
      </c>
    </row>
    <row r="13" spans="1:9" x14ac:dyDescent="0.75">
      <c r="A13" t="s">
        <v>75</v>
      </c>
      <c r="B13" s="20">
        <v>118.637</v>
      </c>
      <c r="C13" s="20">
        <v>99.546000000000006</v>
      </c>
      <c r="D13" s="20">
        <v>107.313</v>
      </c>
      <c r="E13" s="20">
        <v>75.558000000000007</v>
      </c>
      <c r="F13" s="20">
        <v>105.39975412446999</v>
      </c>
      <c r="G13" s="70">
        <f>77574/1000</f>
        <v>77.573999999999998</v>
      </c>
      <c r="H13" s="20">
        <v>52.08</v>
      </c>
      <c r="I13" s="20">
        <v>55.304000000000002</v>
      </c>
    </row>
    <row r="14" spans="1:9" x14ac:dyDescent="0.75">
      <c r="B14" s="16"/>
      <c r="C14" s="16"/>
      <c r="D14" s="16"/>
      <c r="E14" s="16"/>
      <c r="F14" s="16"/>
      <c r="G14" s="16"/>
      <c r="H14" s="16"/>
      <c r="I14" s="16"/>
    </row>
    <row r="16" spans="1:9" x14ac:dyDescent="0.75">
      <c r="A16" t="s">
        <v>280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zoomScale="63" zoomScaleNormal="63" workbookViewId="0">
      <selection activeCell="C27" sqref="C27"/>
    </sheetView>
  </sheetViews>
  <sheetFormatPr defaultRowHeight="14.75" x14ac:dyDescent="0.75"/>
  <cols>
    <col min="2" max="2" width="11.08984375" style="20" bestFit="1" customWidth="1"/>
  </cols>
  <sheetData>
    <row r="1" spans="1:2" ht="16" x14ac:dyDescent="0.8">
      <c r="A1" s="57" t="s">
        <v>77</v>
      </c>
    </row>
    <row r="3" spans="1:2" x14ac:dyDescent="0.75">
      <c r="B3" s="20" t="s">
        <v>78</v>
      </c>
    </row>
    <row r="4" spans="1:2" x14ac:dyDescent="0.75">
      <c r="A4">
        <v>2010</v>
      </c>
      <c r="B4" s="20">
        <v>491000</v>
      </c>
    </row>
    <row r="5" spans="1:2" x14ac:dyDescent="0.75">
      <c r="B5" s="20">
        <v>497000</v>
      </c>
    </row>
    <row r="6" spans="1:2" x14ac:dyDescent="0.75">
      <c r="B6" s="20">
        <v>505000</v>
      </c>
    </row>
    <row r="7" spans="1:2" x14ac:dyDescent="0.75">
      <c r="B7" s="20">
        <v>504000</v>
      </c>
    </row>
    <row r="8" spans="1:2" x14ac:dyDescent="0.75">
      <c r="A8">
        <v>2011</v>
      </c>
      <c r="B8" s="20">
        <v>511000</v>
      </c>
    </row>
    <row r="9" spans="1:2" x14ac:dyDescent="0.75">
      <c r="B9" s="20">
        <v>517000</v>
      </c>
    </row>
    <row r="10" spans="1:2" x14ac:dyDescent="0.75">
      <c r="B10" s="20">
        <v>519000</v>
      </c>
    </row>
    <row r="11" spans="1:2" x14ac:dyDescent="0.75">
      <c r="B11" s="20">
        <v>518000</v>
      </c>
    </row>
    <row r="12" spans="1:2" x14ac:dyDescent="0.75">
      <c r="A12">
        <v>2012</v>
      </c>
      <c r="B12" s="20">
        <v>523000</v>
      </c>
    </row>
    <row r="13" spans="1:2" x14ac:dyDescent="0.75">
      <c r="B13" s="20">
        <v>534000</v>
      </c>
    </row>
    <row r="14" spans="1:2" x14ac:dyDescent="0.75">
      <c r="B14" s="20">
        <v>518000</v>
      </c>
    </row>
    <row r="15" spans="1:2" x14ac:dyDescent="0.75">
      <c r="B15" s="20">
        <v>515000</v>
      </c>
    </row>
    <row r="16" spans="1:2" x14ac:dyDescent="0.75">
      <c r="A16">
        <v>2013</v>
      </c>
      <c r="B16" s="20">
        <v>515000</v>
      </c>
    </row>
    <row r="17" spans="1:2" x14ac:dyDescent="0.75">
      <c r="B17" s="20">
        <v>511000</v>
      </c>
    </row>
    <row r="18" spans="1:2" x14ac:dyDescent="0.75">
      <c r="B18" s="20">
        <v>507000</v>
      </c>
    </row>
    <row r="19" spans="1:2" x14ac:dyDescent="0.75">
      <c r="B19" s="20">
        <v>499000</v>
      </c>
    </row>
    <row r="20" spans="1:2" x14ac:dyDescent="0.75">
      <c r="A20">
        <v>2014</v>
      </c>
      <c r="B20" s="20">
        <v>491000</v>
      </c>
    </row>
    <row r="21" spans="1:2" x14ac:dyDescent="0.75">
      <c r="B21" s="20">
        <v>491000</v>
      </c>
    </row>
    <row r="22" spans="1:2" x14ac:dyDescent="0.75">
      <c r="B22" s="20">
        <v>498000</v>
      </c>
    </row>
    <row r="23" spans="1:2" x14ac:dyDescent="0.75">
      <c r="B23" s="20">
        <v>491000</v>
      </c>
    </row>
    <row r="24" spans="1:2" x14ac:dyDescent="0.75">
      <c r="A24">
        <v>2015</v>
      </c>
      <c r="B24" s="20">
        <v>490000</v>
      </c>
    </row>
    <row r="25" spans="1:2" x14ac:dyDescent="0.75">
      <c r="B25" s="20">
        <v>489000</v>
      </c>
    </row>
    <row r="26" spans="1:2" x14ac:dyDescent="0.75">
      <c r="B26" s="20">
        <v>476000</v>
      </c>
    </row>
    <row r="27" spans="1:2" x14ac:dyDescent="0.75">
      <c r="B27" s="20">
        <v>459000</v>
      </c>
    </row>
    <row r="28" spans="1:2" x14ac:dyDescent="0.75">
      <c r="A28">
        <v>2016</v>
      </c>
      <c r="B28" s="20">
        <v>458000</v>
      </c>
    </row>
    <row r="29" spans="1:2" x14ac:dyDescent="0.75">
      <c r="B29" s="20">
        <v>458000</v>
      </c>
    </row>
    <row r="30" spans="1:2" x14ac:dyDescent="0.75">
      <c r="B30" s="20">
        <v>458000</v>
      </c>
    </row>
    <row r="31" spans="1:2" x14ac:dyDescent="0.75">
      <c r="B31" s="20">
        <v>456000</v>
      </c>
    </row>
    <row r="32" spans="1:2" x14ac:dyDescent="0.75">
      <c r="A32">
        <v>2017</v>
      </c>
      <c r="B32" s="20">
        <v>464000</v>
      </c>
    </row>
    <row r="33" spans="1:2" x14ac:dyDescent="0.75">
      <c r="B33" s="20">
        <v>471000</v>
      </c>
    </row>
    <row r="34" spans="1:2" x14ac:dyDescent="0.75">
      <c r="B34" s="20">
        <v>460000</v>
      </c>
    </row>
    <row r="35" spans="1:2" x14ac:dyDescent="0.75">
      <c r="B35" s="20">
        <v>457000</v>
      </c>
    </row>
    <row r="36" spans="1:2" x14ac:dyDescent="0.75">
      <c r="A36">
        <v>2018</v>
      </c>
      <c r="B36" s="20">
        <v>454000</v>
      </c>
    </row>
    <row r="37" spans="1:2" x14ac:dyDescent="0.75">
      <c r="B37" s="20">
        <v>459000</v>
      </c>
    </row>
    <row r="38" spans="1:2" x14ac:dyDescent="0.75">
      <c r="B38" s="20">
        <v>456000</v>
      </c>
    </row>
    <row r="39" spans="1:2" x14ac:dyDescent="0.75">
      <c r="B39" s="20">
        <v>453000</v>
      </c>
    </row>
    <row r="40" spans="1:2" x14ac:dyDescent="0.75">
      <c r="A40">
        <v>2019</v>
      </c>
      <c r="B40" s="20">
        <v>455000</v>
      </c>
    </row>
    <row r="41" spans="1:2" x14ac:dyDescent="0.75">
      <c r="B41" s="20">
        <v>462000</v>
      </c>
    </row>
    <row r="42" spans="1:2" x14ac:dyDescent="0.75">
      <c r="B42" s="20">
        <v>462000</v>
      </c>
    </row>
    <row r="43" spans="1:2" x14ac:dyDescent="0.75">
      <c r="B43" s="20">
        <v>448000</v>
      </c>
    </row>
    <row r="44" spans="1:2" x14ac:dyDescent="0.75">
      <c r="A44">
        <v>2020</v>
      </c>
      <c r="B44" s="20">
        <v>455000</v>
      </c>
    </row>
    <row r="45" spans="1:2" x14ac:dyDescent="0.75">
      <c r="B45" s="20">
        <v>456000</v>
      </c>
    </row>
    <row r="46" spans="1:2" x14ac:dyDescent="0.75">
      <c r="A46" t="s">
        <v>101</v>
      </c>
      <c r="B46" s="20">
        <v>453000</v>
      </c>
    </row>
    <row r="47" spans="1:2" x14ac:dyDescent="0.75">
      <c r="A47" t="s">
        <v>100</v>
      </c>
      <c r="B47" s="20">
        <v>476000</v>
      </c>
    </row>
    <row r="49" spans="1:1" x14ac:dyDescent="0.75">
      <c r="A49" t="s">
        <v>281</v>
      </c>
    </row>
    <row r="50" spans="1:1" x14ac:dyDescent="0.75">
      <c r="A50" s="20"/>
    </row>
  </sheetData>
  <hyperlinks>
    <hyperlink ref="A49" r:id="rId1" display="http://www.mineralscouncil.org.za/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zoomScale="59" zoomScaleNormal="59" workbookViewId="0">
      <pane xSplit="2" ySplit="3" topLeftCell="C23" activePane="bottomRight" state="frozen"/>
      <selection pane="topRight" activeCell="B1" sqref="B1"/>
      <selection pane="bottomLeft" activeCell="A2" sqref="A2"/>
      <selection pane="bottomRight" activeCell="A49" sqref="A49"/>
    </sheetView>
  </sheetViews>
  <sheetFormatPr defaultColWidth="8.90625" defaultRowHeight="14.75" x14ac:dyDescent="0.75"/>
  <cols>
    <col min="6" max="6" width="9.90625" bestFit="1" customWidth="1"/>
  </cols>
  <sheetData>
    <row r="1" spans="1:22" ht="26" x14ac:dyDescent="1.2">
      <c r="A1" s="1" t="s">
        <v>39</v>
      </c>
      <c r="B1" s="43"/>
      <c r="C1" s="44"/>
      <c r="D1" s="44"/>
      <c r="E1" s="44"/>
      <c r="F1" s="44"/>
      <c r="G1" s="44"/>
      <c r="H1" s="44"/>
      <c r="I1" s="45"/>
      <c r="J1" s="43"/>
      <c r="K1" s="44"/>
      <c r="L1" s="44"/>
      <c r="M1" s="44"/>
      <c r="N1" s="44"/>
      <c r="O1" s="45"/>
      <c r="P1" s="43"/>
      <c r="Q1" s="44"/>
      <c r="R1" s="44"/>
      <c r="S1" s="44"/>
      <c r="T1" s="44"/>
      <c r="U1" s="44"/>
      <c r="V1" s="44"/>
    </row>
    <row r="2" spans="1:22" x14ac:dyDescent="0.75">
      <c r="A2" s="45"/>
      <c r="B2" s="43"/>
      <c r="C2" s="44" t="s">
        <v>40</v>
      </c>
      <c r="D2" s="44"/>
      <c r="E2" s="44"/>
      <c r="F2" s="44"/>
      <c r="G2" s="44"/>
      <c r="H2" s="44"/>
      <c r="I2" s="45"/>
      <c r="J2" s="43"/>
      <c r="K2" s="44" t="s">
        <v>41</v>
      </c>
      <c r="L2" s="44"/>
      <c r="M2" s="44"/>
      <c r="N2" s="44"/>
      <c r="O2" s="45"/>
      <c r="P2" s="43"/>
      <c r="Q2" s="44" t="s">
        <v>42</v>
      </c>
      <c r="R2" s="44"/>
      <c r="S2" s="44"/>
      <c r="T2" s="44"/>
      <c r="U2" s="44"/>
      <c r="V2" s="44"/>
    </row>
    <row r="3" spans="1:22" x14ac:dyDescent="0.75">
      <c r="A3" s="44"/>
      <c r="B3" s="43"/>
      <c r="C3" s="43" t="s">
        <v>32</v>
      </c>
      <c r="D3" s="43" t="s">
        <v>38</v>
      </c>
      <c r="E3" s="43" t="s">
        <v>11</v>
      </c>
      <c r="F3" s="43" t="s">
        <v>43</v>
      </c>
      <c r="G3" s="43"/>
      <c r="H3" s="44"/>
      <c r="I3" s="44"/>
      <c r="J3" s="43"/>
      <c r="K3" s="44" t="s">
        <v>32</v>
      </c>
      <c r="L3" s="44" t="s">
        <v>38</v>
      </c>
      <c r="M3" s="44" t="s">
        <v>44</v>
      </c>
      <c r="N3" s="44"/>
      <c r="O3" s="44"/>
      <c r="P3" s="43"/>
      <c r="Q3" s="44" t="s">
        <v>32</v>
      </c>
      <c r="R3" s="44" t="s">
        <v>38</v>
      </c>
      <c r="S3" s="44" t="s">
        <v>44</v>
      </c>
      <c r="T3" s="44"/>
      <c r="U3" s="44"/>
      <c r="V3" s="44"/>
    </row>
    <row r="4" spans="1:22" x14ac:dyDescent="0.75">
      <c r="A4" s="44">
        <v>2010</v>
      </c>
      <c r="B4" s="43" t="s">
        <v>34</v>
      </c>
      <c r="C4" s="43">
        <v>128.52685</v>
      </c>
      <c r="D4" s="43">
        <v>136.98899</v>
      </c>
      <c r="E4" s="21">
        <v>0.59662664379645503</v>
      </c>
      <c r="F4" s="46">
        <v>7.4</v>
      </c>
      <c r="G4" s="43"/>
      <c r="H4" s="44"/>
      <c r="I4" s="44">
        <v>2010</v>
      </c>
      <c r="J4" s="43" t="s">
        <v>34</v>
      </c>
      <c r="K4" s="47">
        <f t="shared" ref="K4:K36" si="0">C4/E4</f>
        <v>215.4225784858649</v>
      </c>
      <c r="L4" s="47">
        <f t="shared" ref="L4:L36" si="1">D4/E4</f>
        <v>229.60588740776237</v>
      </c>
      <c r="M4" s="48">
        <f t="shared" ref="M4:M32" si="2">K4-L4</f>
        <v>-14.183308921897464</v>
      </c>
      <c r="N4" s="44"/>
      <c r="O4" s="44">
        <v>2010</v>
      </c>
      <c r="P4" s="43" t="s">
        <v>34</v>
      </c>
      <c r="Q4" s="43">
        <f t="shared" ref="Q4:Q46" si="3">C4/F4</f>
        <v>17.368493243243243</v>
      </c>
      <c r="R4" s="43">
        <f t="shared" ref="R4:R46" si="4">D4/F4</f>
        <v>18.512025675675677</v>
      </c>
      <c r="S4" s="48">
        <f>Q4-R4</f>
        <v>-1.1435324324324334</v>
      </c>
      <c r="T4" s="44"/>
      <c r="U4" s="44"/>
      <c r="V4" s="44"/>
    </row>
    <row r="5" spans="1:22" x14ac:dyDescent="0.75">
      <c r="A5" s="44"/>
      <c r="B5" s="43" t="s">
        <v>35</v>
      </c>
      <c r="C5" s="43">
        <v>146.90540000000001</v>
      </c>
      <c r="D5" s="43">
        <v>143.46820000000002</v>
      </c>
      <c r="E5" s="21">
        <v>0.60234419668381933</v>
      </c>
      <c r="F5" s="46">
        <v>7.6</v>
      </c>
      <c r="G5" s="43"/>
      <c r="H5" s="44"/>
      <c r="I5" s="44"/>
      <c r="J5" s="43" t="s">
        <v>35</v>
      </c>
      <c r="K5" s="47">
        <f t="shared" si="0"/>
        <v>243.88945856668252</v>
      </c>
      <c r="L5" s="47">
        <f t="shared" si="1"/>
        <v>238.18308666350265</v>
      </c>
      <c r="M5" s="48">
        <f t="shared" si="2"/>
        <v>5.7063719031798712</v>
      </c>
      <c r="N5" s="44"/>
      <c r="O5" s="44"/>
      <c r="P5" s="43" t="s">
        <v>35</v>
      </c>
      <c r="Q5" s="43">
        <f t="shared" si="3"/>
        <v>19.329657894736844</v>
      </c>
      <c r="R5" s="43">
        <f t="shared" si="4"/>
        <v>18.87739473684211</v>
      </c>
      <c r="S5" s="48">
        <f t="shared" ref="S5:S46" si="5">Q5-R5</f>
        <v>0.45226315789473404</v>
      </c>
      <c r="T5" s="44"/>
      <c r="U5" s="44"/>
      <c r="V5" s="44"/>
    </row>
    <row r="6" spans="1:22" x14ac:dyDescent="0.75">
      <c r="A6" s="44"/>
      <c r="B6" s="43" t="s">
        <v>36</v>
      </c>
      <c r="C6" s="43">
        <v>157.69399999999999</v>
      </c>
      <c r="D6" s="43">
        <v>156.72220000000002</v>
      </c>
      <c r="E6" s="21">
        <v>0.60720411663807883</v>
      </c>
      <c r="F6" s="46">
        <v>7.1</v>
      </c>
      <c r="G6" s="43"/>
      <c r="H6" s="44"/>
      <c r="I6" s="44"/>
      <c r="J6" s="43" t="s">
        <v>36</v>
      </c>
      <c r="K6" s="47">
        <f t="shared" si="0"/>
        <v>259.70509039548023</v>
      </c>
      <c r="L6" s="47">
        <f t="shared" si="1"/>
        <v>258.10464011299439</v>
      </c>
      <c r="M6" s="48">
        <f t="shared" si="2"/>
        <v>1.6004502824858378</v>
      </c>
      <c r="N6" s="44"/>
      <c r="O6" s="44"/>
      <c r="P6" s="43" t="s">
        <v>36</v>
      </c>
      <c r="Q6" s="43">
        <f t="shared" si="3"/>
        <v>22.210422535211269</v>
      </c>
      <c r="R6" s="43">
        <f t="shared" si="4"/>
        <v>22.073549295774651</v>
      </c>
      <c r="S6" s="48">
        <f t="shared" si="5"/>
        <v>0.13687323943661767</v>
      </c>
      <c r="T6" s="44"/>
      <c r="U6" s="44"/>
      <c r="V6" s="44"/>
    </row>
    <row r="7" spans="1:22" x14ac:dyDescent="0.75">
      <c r="A7" s="44"/>
      <c r="B7" s="43" t="s">
        <v>37</v>
      </c>
      <c r="C7" s="43">
        <v>163.9127</v>
      </c>
      <c r="D7" s="43">
        <v>148.39349999999999</v>
      </c>
      <c r="E7" s="21">
        <v>0.60977701543739282</v>
      </c>
      <c r="F7" s="46">
        <v>6.8</v>
      </c>
      <c r="G7" s="43"/>
      <c r="H7" s="44"/>
      <c r="I7" s="44"/>
      <c r="J7" s="43" t="s">
        <v>37</v>
      </c>
      <c r="K7" s="47">
        <f t="shared" si="0"/>
        <v>268.80760646976091</v>
      </c>
      <c r="L7" s="47">
        <f t="shared" si="1"/>
        <v>243.35699156118142</v>
      </c>
      <c r="M7" s="48">
        <f t="shared" si="2"/>
        <v>25.450614908579496</v>
      </c>
      <c r="N7" s="44"/>
      <c r="O7" s="44"/>
      <c r="P7" s="43" t="s">
        <v>37</v>
      </c>
      <c r="Q7" s="43">
        <f t="shared" si="3"/>
        <v>24.104808823529414</v>
      </c>
      <c r="R7" s="43">
        <f t="shared" si="4"/>
        <v>21.822573529411763</v>
      </c>
      <c r="S7" s="48">
        <f t="shared" si="5"/>
        <v>2.2822352941176511</v>
      </c>
      <c r="T7" s="44"/>
      <c r="U7" s="44"/>
      <c r="V7" s="44"/>
    </row>
    <row r="8" spans="1:22" x14ac:dyDescent="0.75">
      <c r="A8" s="44">
        <v>2011</v>
      </c>
      <c r="B8" s="43" t="s">
        <v>34</v>
      </c>
      <c r="C8" s="43">
        <v>157.23270000000002</v>
      </c>
      <c r="D8" s="43">
        <v>161.5386</v>
      </c>
      <c r="E8" s="21">
        <v>0.61892510005717549</v>
      </c>
      <c r="F8" s="46">
        <v>6.9</v>
      </c>
      <c r="G8" s="43"/>
      <c r="H8" s="44"/>
      <c r="I8" s="44">
        <v>2011</v>
      </c>
      <c r="J8" s="43" t="s">
        <v>34</v>
      </c>
      <c r="K8" s="47">
        <f t="shared" si="0"/>
        <v>254.04156332563517</v>
      </c>
      <c r="L8" s="47">
        <f t="shared" si="1"/>
        <v>260.99862484988455</v>
      </c>
      <c r="M8" s="48">
        <f t="shared" si="2"/>
        <v>-6.957061524249383</v>
      </c>
      <c r="N8" s="44"/>
      <c r="O8" s="44">
        <v>2011</v>
      </c>
      <c r="P8" s="43" t="s">
        <v>34</v>
      </c>
      <c r="Q8" s="43">
        <f t="shared" si="3"/>
        <v>22.787347826086958</v>
      </c>
      <c r="R8" s="43">
        <f t="shared" si="4"/>
        <v>23.411391304347827</v>
      </c>
      <c r="S8" s="48">
        <f t="shared" si="5"/>
        <v>-0.62404347826086948</v>
      </c>
      <c r="T8" s="44"/>
      <c r="U8" s="44"/>
      <c r="V8" s="44"/>
    </row>
    <row r="9" spans="1:22" x14ac:dyDescent="0.75">
      <c r="A9" s="44"/>
      <c r="B9" s="43" t="s">
        <v>35</v>
      </c>
      <c r="C9" s="43">
        <v>168.53639999999999</v>
      </c>
      <c r="D9" s="43">
        <v>167.143</v>
      </c>
      <c r="E9" s="21">
        <v>0.63036020583190389</v>
      </c>
      <c r="F9" s="46">
        <v>6.8</v>
      </c>
      <c r="G9" s="43"/>
      <c r="H9" s="44"/>
      <c r="I9" s="44"/>
      <c r="J9" s="43" t="s">
        <v>35</v>
      </c>
      <c r="K9" s="47">
        <f t="shared" si="0"/>
        <v>267.36522775510207</v>
      </c>
      <c r="L9" s="47">
        <f t="shared" si="1"/>
        <v>265.15474557823131</v>
      </c>
      <c r="M9" s="48">
        <f t="shared" si="2"/>
        <v>2.2104821768707552</v>
      </c>
      <c r="N9" s="44"/>
      <c r="O9" s="44"/>
      <c r="P9" s="43" t="s">
        <v>35</v>
      </c>
      <c r="Q9" s="43">
        <f t="shared" si="3"/>
        <v>24.784764705882353</v>
      </c>
      <c r="R9" s="43">
        <f t="shared" si="4"/>
        <v>24.579852941176473</v>
      </c>
      <c r="S9" s="48">
        <f t="shared" si="5"/>
        <v>0.20491176470588002</v>
      </c>
      <c r="T9" s="44"/>
      <c r="U9" s="44"/>
      <c r="V9" s="44"/>
    </row>
    <row r="10" spans="1:22" x14ac:dyDescent="0.75">
      <c r="A10" s="44"/>
      <c r="B10" s="43" t="s">
        <v>36</v>
      </c>
      <c r="C10" s="43">
        <v>185.27029999999999</v>
      </c>
      <c r="D10" s="43">
        <v>190.39609999999999</v>
      </c>
      <c r="E10" s="21">
        <v>0.6400800457404231</v>
      </c>
      <c r="F10" s="49">
        <v>7.5</v>
      </c>
      <c r="G10" s="43"/>
      <c r="H10" s="44"/>
      <c r="I10" s="44"/>
      <c r="J10" s="43" t="s">
        <v>36</v>
      </c>
      <c r="K10" s="47">
        <f t="shared" si="0"/>
        <v>289.44864198302815</v>
      </c>
      <c r="L10" s="47">
        <f t="shared" si="1"/>
        <v>297.45670290308169</v>
      </c>
      <c r="M10" s="48">
        <f t="shared" si="2"/>
        <v>-8.0080609200535378</v>
      </c>
      <c r="N10" s="44"/>
      <c r="O10" s="44"/>
      <c r="P10" s="43" t="s">
        <v>36</v>
      </c>
      <c r="Q10" s="43">
        <f t="shared" si="3"/>
        <v>24.702706666666664</v>
      </c>
      <c r="R10" s="43">
        <f t="shared" si="4"/>
        <v>25.386146666666665</v>
      </c>
      <c r="S10" s="48">
        <f t="shared" si="5"/>
        <v>-0.68344000000000094</v>
      </c>
      <c r="T10" s="44"/>
      <c r="U10" s="44"/>
      <c r="V10" s="44"/>
    </row>
    <row r="11" spans="1:22" x14ac:dyDescent="0.75">
      <c r="A11" s="44"/>
      <c r="B11" s="43" t="s">
        <v>37</v>
      </c>
      <c r="C11" s="43">
        <v>192.62980000000002</v>
      </c>
      <c r="D11" s="43">
        <v>205.52189999999999</v>
      </c>
      <c r="E11" s="21">
        <v>0.64779874213836486</v>
      </c>
      <c r="F11" s="49">
        <v>8.1999999999999993</v>
      </c>
      <c r="G11" s="43"/>
      <c r="H11" s="44"/>
      <c r="I11" s="44"/>
      <c r="J11" s="43" t="s">
        <v>37</v>
      </c>
      <c r="K11" s="47">
        <f t="shared" si="0"/>
        <v>297.36056504854366</v>
      </c>
      <c r="L11" s="47">
        <f t="shared" si="1"/>
        <v>317.26196213592226</v>
      </c>
      <c r="M11" s="48">
        <f t="shared" si="2"/>
        <v>-19.901397087378598</v>
      </c>
      <c r="N11" s="44"/>
      <c r="O11" s="44"/>
      <c r="P11" s="43" t="s">
        <v>37</v>
      </c>
      <c r="Q11" s="43">
        <f t="shared" si="3"/>
        <v>23.49143902439025</v>
      </c>
      <c r="R11" s="43">
        <f t="shared" si="4"/>
        <v>25.063646341463414</v>
      </c>
      <c r="S11" s="48">
        <f t="shared" si="5"/>
        <v>-1.5722073170731647</v>
      </c>
      <c r="T11" s="44"/>
      <c r="U11" s="44"/>
      <c r="V11" s="44"/>
    </row>
    <row r="12" spans="1:22" x14ac:dyDescent="0.75">
      <c r="A12" s="44">
        <v>2012</v>
      </c>
      <c r="B12" s="43" t="s">
        <v>34</v>
      </c>
      <c r="C12" s="43">
        <v>171.57160000000002</v>
      </c>
      <c r="D12" s="43">
        <v>198.06680000000003</v>
      </c>
      <c r="E12" s="21">
        <v>0.65723270440251558</v>
      </c>
      <c r="F12" s="49">
        <v>7.6</v>
      </c>
      <c r="G12" s="43"/>
      <c r="H12" s="44"/>
      <c r="I12" s="44">
        <v>2012</v>
      </c>
      <c r="J12" s="43" t="s">
        <v>34</v>
      </c>
      <c r="K12" s="47">
        <f t="shared" si="0"/>
        <v>261.05152535885173</v>
      </c>
      <c r="L12" s="47">
        <f t="shared" si="1"/>
        <v>301.36479617224893</v>
      </c>
      <c r="M12" s="48">
        <f t="shared" si="2"/>
        <v>-40.313270813397196</v>
      </c>
      <c r="N12" s="44"/>
      <c r="O12" s="44">
        <v>2012</v>
      </c>
      <c r="P12" s="43" t="s">
        <v>34</v>
      </c>
      <c r="Q12" s="43">
        <f t="shared" si="3"/>
        <v>22.575210526315793</v>
      </c>
      <c r="R12" s="43">
        <f t="shared" si="4"/>
        <v>26.061421052631584</v>
      </c>
      <c r="S12" s="48">
        <f t="shared" si="5"/>
        <v>-3.4862105263157908</v>
      </c>
      <c r="T12" s="44"/>
      <c r="U12" s="44"/>
      <c r="V12" s="44"/>
    </row>
    <row r="13" spans="1:22" x14ac:dyDescent="0.75">
      <c r="A13" s="44"/>
      <c r="B13" s="43" t="s">
        <v>35</v>
      </c>
      <c r="C13" s="43">
        <v>176.64229999999998</v>
      </c>
      <c r="D13" s="43">
        <v>201.17069999999998</v>
      </c>
      <c r="E13" s="21">
        <v>0.66723842195540306</v>
      </c>
      <c r="F13" s="49">
        <v>8.4</v>
      </c>
      <c r="G13" s="43"/>
      <c r="H13" s="44"/>
      <c r="I13" s="44"/>
      <c r="J13" s="43" t="s">
        <v>35</v>
      </c>
      <c r="K13" s="47">
        <f t="shared" si="0"/>
        <v>264.7364033419023</v>
      </c>
      <c r="L13" s="47">
        <f t="shared" si="1"/>
        <v>301.49747583547554</v>
      </c>
      <c r="M13" s="48">
        <f t="shared" si="2"/>
        <v>-36.761072493573238</v>
      </c>
      <c r="N13" s="44"/>
      <c r="O13" s="44"/>
      <c r="P13" s="43" t="s">
        <v>35</v>
      </c>
      <c r="Q13" s="43">
        <f t="shared" si="3"/>
        <v>21.028845238095233</v>
      </c>
      <c r="R13" s="43">
        <f t="shared" si="4"/>
        <v>23.948892857142855</v>
      </c>
      <c r="S13" s="48">
        <f t="shared" si="5"/>
        <v>-2.9200476190476223</v>
      </c>
      <c r="T13" s="44"/>
      <c r="U13" s="44"/>
      <c r="V13" s="44"/>
    </row>
    <row r="14" spans="1:22" x14ac:dyDescent="0.75">
      <c r="A14" s="44"/>
      <c r="B14" s="43" t="s">
        <v>36</v>
      </c>
      <c r="C14" s="43">
        <v>181.62620000000001</v>
      </c>
      <c r="D14" s="43">
        <v>214.29840000000002</v>
      </c>
      <c r="E14" s="21">
        <v>0.67324185248713542</v>
      </c>
      <c r="F14" s="49">
        <v>8.3000000000000007</v>
      </c>
      <c r="G14" s="43"/>
      <c r="H14" s="44"/>
      <c r="I14" s="44"/>
      <c r="J14" s="43" t="s">
        <v>36</v>
      </c>
      <c r="K14" s="47">
        <f t="shared" si="0"/>
        <v>269.77853401273893</v>
      </c>
      <c r="L14" s="47">
        <f t="shared" si="1"/>
        <v>318.30819668789815</v>
      </c>
      <c r="M14" s="48">
        <f t="shared" si="2"/>
        <v>-48.529662675159216</v>
      </c>
      <c r="N14" s="44"/>
      <c r="O14" s="44"/>
      <c r="P14" s="43" t="s">
        <v>36</v>
      </c>
      <c r="Q14" s="43">
        <f t="shared" si="3"/>
        <v>21.882674698795181</v>
      </c>
      <c r="R14" s="43">
        <f t="shared" si="4"/>
        <v>25.819084337349398</v>
      </c>
      <c r="S14" s="48">
        <f t="shared" si="5"/>
        <v>-3.9364096385542169</v>
      </c>
      <c r="T14" s="44"/>
      <c r="U14" s="44"/>
      <c r="V14" s="44"/>
    </row>
    <row r="15" spans="1:22" x14ac:dyDescent="0.75">
      <c r="A15" s="44"/>
      <c r="B15" s="43" t="s">
        <v>37</v>
      </c>
      <c r="C15" s="43">
        <v>186.66560000000001</v>
      </c>
      <c r="D15" s="43">
        <v>219.001</v>
      </c>
      <c r="E15" s="21">
        <v>0.68467695826186381</v>
      </c>
      <c r="F15" s="49">
        <v>8.6</v>
      </c>
      <c r="G15" s="43"/>
      <c r="H15" s="44"/>
      <c r="I15" s="44"/>
      <c r="J15" s="43" t="s">
        <v>37</v>
      </c>
      <c r="K15" s="47">
        <f t="shared" si="0"/>
        <v>272.63309762004184</v>
      </c>
      <c r="L15" s="47">
        <f t="shared" si="1"/>
        <v>319.86033319415452</v>
      </c>
      <c r="M15" s="48">
        <f t="shared" si="2"/>
        <v>-47.227235574112683</v>
      </c>
      <c r="N15" s="44"/>
      <c r="O15" s="44"/>
      <c r="P15" s="43" t="s">
        <v>37</v>
      </c>
      <c r="Q15" s="43">
        <f t="shared" si="3"/>
        <v>21.705302325581396</v>
      </c>
      <c r="R15" s="43">
        <f t="shared" si="4"/>
        <v>25.465232558139537</v>
      </c>
      <c r="S15" s="48">
        <f t="shared" si="5"/>
        <v>-3.7599302325581405</v>
      </c>
      <c r="T15" s="44"/>
      <c r="U15" s="44"/>
      <c r="V15" s="44"/>
    </row>
    <row r="16" spans="1:22" x14ac:dyDescent="0.75">
      <c r="A16" s="44">
        <v>2013</v>
      </c>
      <c r="B16" s="43" t="s">
        <v>34</v>
      </c>
      <c r="C16" s="43">
        <v>178.93490000000003</v>
      </c>
      <c r="D16" s="43">
        <v>221.49449999999999</v>
      </c>
      <c r="E16" s="21">
        <v>0.695540308747856</v>
      </c>
      <c r="F16" s="49">
        <v>9.1999999999999993</v>
      </c>
      <c r="G16" s="43"/>
      <c r="H16" s="44"/>
      <c r="I16" s="44">
        <v>2013</v>
      </c>
      <c r="J16" s="43" t="s">
        <v>34</v>
      </c>
      <c r="K16" s="47">
        <f t="shared" si="0"/>
        <v>257.26028779284837</v>
      </c>
      <c r="L16" s="47">
        <f t="shared" si="1"/>
        <v>318.44955240443892</v>
      </c>
      <c r="M16" s="48">
        <f t="shared" si="2"/>
        <v>-61.189264611590545</v>
      </c>
      <c r="N16" s="44"/>
      <c r="O16" s="44">
        <v>2013</v>
      </c>
      <c r="P16" s="43" t="s">
        <v>34</v>
      </c>
      <c r="Q16" s="43">
        <f t="shared" si="3"/>
        <v>19.449445652173917</v>
      </c>
      <c r="R16" s="43">
        <f t="shared" si="4"/>
        <v>24.075489130434782</v>
      </c>
      <c r="S16" s="48">
        <f t="shared" si="5"/>
        <v>-4.6260434782608648</v>
      </c>
      <c r="T16" s="44"/>
      <c r="U16" s="44"/>
      <c r="V16" s="44"/>
    </row>
    <row r="17" spans="1:22" x14ac:dyDescent="0.75">
      <c r="A17" s="44"/>
      <c r="B17" s="43" t="s">
        <v>35</v>
      </c>
      <c r="C17" s="43">
        <v>200.6173</v>
      </c>
      <c r="D17" s="43">
        <v>235.74379999999999</v>
      </c>
      <c r="E17" s="21">
        <v>0.70468839336763867</v>
      </c>
      <c r="F17" s="49">
        <v>10</v>
      </c>
      <c r="G17" s="43"/>
      <c r="H17" s="44"/>
      <c r="I17" s="44"/>
      <c r="J17" s="43" t="s">
        <v>35</v>
      </c>
      <c r="K17" s="47">
        <f t="shared" si="0"/>
        <v>284.68937744421908</v>
      </c>
      <c r="L17" s="47">
        <f t="shared" si="1"/>
        <v>334.53623221095336</v>
      </c>
      <c r="M17" s="48">
        <f t="shared" si="2"/>
        <v>-49.846854766734282</v>
      </c>
      <c r="N17" s="44"/>
      <c r="O17" s="44"/>
      <c r="P17" s="43" t="s">
        <v>35</v>
      </c>
      <c r="Q17" s="43">
        <f t="shared" si="3"/>
        <v>20.061730000000001</v>
      </c>
      <c r="R17" s="43">
        <f t="shared" si="4"/>
        <v>23.574379999999998</v>
      </c>
      <c r="S17" s="48">
        <f t="shared" si="5"/>
        <v>-3.5126499999999972</v>
      </c>
      <c r="T17" s="44"/>
      <c r="U17" s="44"/>
      <c r="V17" s="44"/>
    </row>
    <row r="18" spans="1:22" x14ac:dyDescent="0.75">
      <c r="A18" s="44"/>
      <c r="B18" s="43" t="s">
        <v>36</v>
      </c>
      <c r="C18" s="43">
        <v>223.13239999999996</v>
      </c>
      <c r="D18" s="43">
        <v>267.51590000000004</v>
      </c>
      <c r="E18" s="21">
        <v>0.71555174385363063</v>
      </c>
      <c r="F18" s="49">
        <v>10</v>
      </c>
      <c r="G18" s="43"/>
      <c r="H18" s="44"/>
      <c r="I18" s="44"/>
      <c r="J18" s="43" t="s">
        <v>36</v>
      </c>
      <c r="K18" s="47">
        <f t="shared" si="0"/>
        <v>311.83265489412702</v>
      </c>
      <c r="L18" s="47">
        <f t="shared" si="1"/>
        <v>373.85961574111076</v>
      </c>
      <c r="M18" s="48">
        <f t="shared" si="2"/>
        <v>-62.026960846983741</v>
      </c>
      <c r="N18" s="44"/>
      <c r="O18" s="44"/>
      <c r="P18" s="43" t="s">
        <v>36</v>
      </c>
      <c r="Q18" s="43">
        <f t="shared" si="3"/>
        <v>22.313239999999997</v>
      </c>
      <c r="R18" s="43">
        <f t="shared" si="4"/>
        <v>26.751590000000004</v>
      </c>
      <c r="S18" s="48">
        <f t="shared" si="5"/>
        <v>-4.4383500000000069</v>
      </c>
      <c r="T18" s="44"/>
      <c r="U18" s="44"/>
      <c r="V18" s="44"/>
    </row>
    <row r="19" spans="1:22" x14ac:dyDescent="0.75">
      <c r="A19" s="44"/>
      <c r="B19" s="43" t="s">
        <v>37</v>
      </c>
      <c r="C19" s="43">
        <v>246.34179999999998</v>
      </c>
      <c r="D19" s="43">
        <v>254.8818</v>
      </c>
      <c r="E19" s="21">
        <v>0.72155517438536299</v>
      </c>
      <c r="F19" s="49">
        <v>10.4</v>
      </c>
      <c r="G19" s="43"/>
      <c r="H19" s="44"/>
      <c r="I19" s="44"/>
      <c r="J19" s="43" t="s">
        <v>37</v>
      </c>
      <c r="K19" s="47">
        <f t="shared" si="0"/>
        <v>341.40396846275752</v>
      </c>
      <c r="L19" s="47">
        <f t="shared" si="1"/>
        <v>353.23951521394616</v>
      </c>
      <c r="M19" s="48">
        <f t="shared" si="2"/>
        <v>-11.835546751188645</v>
      </c>
      <c r="N19" s="44"/>
      <c r="O19" s="44"/>
      <c r="P19" s="43" t="s">
        <v>37</v>
      </c>
      <c r="Q19" s="43">
        <f t="shared" si="3"/>
        <v>23.686711538461534</v>
      </c>
      <c r="R19" s="43">
        <f t="shared" si="4"/>
        <v>24.507865384615382</v>
      </c>
      <c r="S19" s="48">
        <f t="shared" si="5"/>
        <v>-0.82115384615384812</v>
      </c>
      <c r="T19" s="44"/>
      <c r="U19" s="44"/>
      <c r="V19" s="44"/>
    </row>
    <row r="20" spans="1:22" x14ac:dyDescent="0.75">
      <c r="A20" s="44">
        <v>2014</v>
      </c>
      <c r="B20" s="43" t="s">
        <v>34</v>
      </c>
      <c r="C20" s="43">
        <v>240.03999999999996</v>
      </c>
      <c r="D20" s="43">
        <v>268.20590000000004</v>
      </c>
      <c r="E20" s="21">
        <v>0.73642081189250996</v>
      </c>
      <c r="F20" s="49">
        <v>10.7</v>
      </c>
      <c r="G20" s="43"/>
      <c r="H20" s="44"/>
      <c r="I20" s="44">
        <v>2014</v>
      </c>
      <c r="J20" s="43" t="s">
        <v>34</v>
      </c>
      <c r="K20" s="47">
        <f t="shared" si="0"/>
        <v>325.95493788819874</v>
      </c>
      <c r="L20" s="47">
        <f t="shared" si="1"/>
        <v>364.20195582298146</v>
      </c>
      <c r="M20" s="48">
        <f t="shared" si="2"/>
        <v>-38.247017934782718</v>
      </c>
      <c r="N20" s="44"/>
      <c r="O20" s="44">
        <v>2014</v>
      </c>
      <c r="P20" s="43" t="s">
        <v>34</v>
      </c>
      <c r="Q20" s="43">
        <f t="shared" si="3"/>
        <v>22.433644859813082</v>
      </c>
      <c r="R20" s="43">
        <f t="shared" si="4"/>
        <v>25.065971962616828</v>
      </c>
      <c r="S20" s="48">
        <f t="shared" si="5"/>
        <v>-2.632327102803746</v>
      </c>
      <c r="T20" s="44"/>
      <c r="U20" s="44"/>
      <c r="V20" s="44"/>
    </row>
    <row r="21" spans="1:22" x14ac:dyDescent="0.75">
      <c r="A21" s="44"/>
      <c r="B21" s="43" t="s">
        <v>35</v>
      </c>
      <c r="C21" s="43">
        <v>235.26420000000002</v>
      </c>
      <c r="D21" s="43">
        <v>255.5685</v>
      </c>
      <c r="E21" s="21">
        <v>0.75128644939965672</v>
      </c>
      <c r="F21" s="49">
        <v>10.7</v>
      </c>
      <c r="G21" s="43"/>
      <c r="H21" s="44"/>
      <c r="I21" s="44"/>
      <c r="J21" s="43" t="s">
        <v>35</v>
      </c>
      <c r="K21" s="47">
        <f t="shared" si="0"/>
        <v>313.14846712328779</v>
      </c>
      <c r="L21" s="47">
        <f t="shared" si="1"/>
        <v>340.17451027397271</v>
      </c>
      <c r="M21" s="48">
        <f t="shared" si="2"/>
        <v>-27.026043150684927</v>
      </c>
      <c r="N21" s="44"/>
      <c r="O21" s="44"/>
      <c r="P21" s="43" t="s">
        <v>35</v>
      </c>
      <c r="Q21" s="43">
        <f t="shared" si="3"/>
        <v>21.987308411214958</v>
      </c>
      <c r="R21" s="43">
        <f t="shared" si="4"/>
        <v>23.884906542056076</v>
      </c>
      <c r="S21" s="48">
        <f t="shared" si="5"/>
        <v>-1.8975981308411178</v>
      </c>
      <c r="T21" s="44"/>
      <c r="U21" s="44"/>
      <c r="V21" s="44"/>
    </row>
    <row r="22" spans="1:22" x14ac:dyDescent="0.75">
      <c r="A22" s="44"/>
      <c r="B22" s="43" t="s">
        <v>36</v>
      </c>
      <c r="C22" s="43">
        <v>244.65470000000005</v>
      </c>
      <c r="D22" s="43">
        <v>279.45949999999999</v>
      </c>
      <c r="E22" s="21">
        <v>0.76100628930817604</v>
      </c>
      <c r="F22" s="50">
        <v>11</v>
      </c>
      <c r="G22" s="43"/>
      <c r="H22" s="44"/>
      <c r="I22" s="44"/>
      <c r="J22" s="43" t="s">
        <v>36</v>
      </c>
      <c r="K22" s="47">
        <f t="shared" si="0"/>
        <v>321.48840743801662</v>
      </c>
      <c r="L22" s="47">
        <f t="shared" si="1"/>
        <v>367.22364049586781</v>
      </c>
      <c r="M22" s="48">
        <f t="shared" si="2"/>
        <v>-45.73523305785119</v>
      </c>
      <c r="N22" s="44"/>
      <c r="O22" s="44"/>
      <c r="P22" s="43" t="s">
        <v>36</v>
      </c>
      <c r="Q22" s="43">
        <f t="shared" si="3"/>
        <v>22.241336363636368</v>
      </c>
      <c r="R22" s="43">
        <f t="shared" si="4"/>
        <v>25.405409090909089</v>
      </c>
      <c r="S22" s="48">
        <f t="shared" si="5"/>
        <v>-3.1640727272727212</v>
      </c>
      <c r="T22" s="44"/>
      <c r="U22" s="44"/>
      <c r="V22" s="44"/>
    </row>
    <row r="23" spans="1:22" x14ac:dyDescent="0.75">
      <c r="A23" s="44"/>
      <c r="B23" s="43" t="s">
        <v>37</v>
      </c>
      <c r="C23" s="43">
        <v>260.21949999999998</v>
      </c>
      <c r="D23" s="43">
        <v>280.45539999999994</v>
      </c>
      <c r="E23" s="21">
        <v>0.76272155517438534</v>
      </c>
      <c r="F23" s="50">
        <v>11.5</v>
      </c>
      <c r="G23" s="43"/>
      <c r="H23" s="44"/>
      <c r="I23" s="44"/>
      <c r="J23" s="43" t="s">
        <v>37</v>
      </c>
      <c r="K23" s="47">
        <f t="shared" si="0"/>
        <v>341.17234295352324</v>
      </c>
      <c r="L23" s="47">
        <f t="shared" si="1"/>
        <v>367.70351919040473</v>
      </c>
      <c r="M23" s="48">
        <f t="shared" si="2"/>
        <v>-26.531176236881493</v>
      </c>
      <c r="N23" s="44"/>
      <c r="O23" s="44"/>
      <c r="P23" s="43" t="s">
        <v>37</v>
      </c>
      <c r="Q23" s="43">
        <f t="shared" si="3"/>
        <v>22.62778260869565</v>
      </c>
      <c r="R23" s="43">
        <f t="shared" si="4"/>
        <v>24.387426086956516</v>
      </c>
      <c r="S23" s="48">
        <f t="shared" si="5"/>
        <v>-1.7596434782608661</v>
      </c>
      <c r="T23" s="44"/>
      <c r="U23" s="44"/>
      <c r="V23" s="44"/>
    </row>
    <row r="24" spans="1:22" x14ac:dyDescent="0.75">
      <c r="A24" s="44">
        <v>2015</v>
      </c>
      <c r="B24" s="43" t="s">
        <v>34</v>
      </c>
      <c r="C24" s="43">
        <v>234.50819999999999</v>
      </c>
      <c r="D24" s="43">
        <v>267.46060000000006</v>
      </c>
      <c r="E24" s="21">
        <v>0.76729559748427656</v>
      </c>
      <c r="F24" s="50">
        <v>12.1</v>
      </c>
      <c r="G24" s="43"/>
      <c r="H24" s="44"/>
      <c r="I24" s="44">
        <v>2015</v>
      </c>
      <c r="J24" s="43" t="s">
        <v>34</v>
      </c>
      <c r="K24" s="47">
        <f t="shared" si="0"/>
        <v>305.62953934426235</v>
      </c>
      <c r="L24" s="47">
        <f t="shared" si="1"/>
        <v>348.57570000000015</v>
      </c>
      <c r="M24" s="48">
        <f t="shared" si="2"/>
        <v>-42.946160655737799</v>
      </c>
      <c r="N24" s="44"/>
      <c r="O24" s="44">
        <v>2015</v>
      </c>
      <c r="P24" s="43" t="s">
        <v>34</v>
      </c>
      <c r="Q24" s="43">
        <f t="shared" si="3"/>
        <v>19.380842975206612</v>
      </c>
      <c r="R24" s="43">
        <f t="shared" si="4"/>
        <v>22.104181818181825</v>
      </c>
      <c r="S24" s="48">
        <f t="shared" si="5"/>
        <v>-2.7233388429752132</v>
      </c>
      <c r="T24" s="44"/>
      <c r="U24" s="44"/>
      <c r="V24" s="44"/>
    </row>
    <row r="25" spans="1:22" x14ac:dyDescent="0.75">
      <c r="A25" s="44"/>
      <c r="B25" s="43" t="s">
        <v>35</v>
      </c>
      <c r="C25" s="43">
        <v>263.77029999999996</v>
      </c>
      <c r="D25" s="43">
        <v>254.7902</v>
      </c>
      <c r="E25" s="21">
        <v>0.7850200114351058</v>
      </c>
      <c r="F25" s="50">
        <v>12.3</v>
      </c>
      <c r="G25" s="43"/>
      <c r="H25" s="44"/>
      <c r="I25" s="44"/>
      <c r="J25" s="43" t="s">
        <v>35</v>
      </c>
      <c r="K25" s="47">
        <f t="shared" si="0"/>
        <v>336.00455549890745</v>
      </c>
      <c r="L25" s="47">
        <f t="shared" si="1"/>
        <v>324.56522927895116</v>
      </c>
      <c r="M25" s="48">
        <f t="shared" si="2"/>
        <v>11.439326219956286</v>
      </c>
      <c r="N25" s="44"/>
      <c r="O25" s="44"/>
      <c r="P25" s="43" t="s">
        <v>35</v>
      </c>
      <c r="Q25" s="43">
        <f t="shared" si="3"/>
        <v>21.44473983739837</v>
      </c>
      <c r="R25" s="43">
        <f t="shared" si="4"/>
        <v>20.714650406504063</v>
      </c>
      <c r="S25" s="48">
        <f t="shared" si="5"/>
        <v>0.73008943089430645</v>
      </c>
      <c r="T25" s="44"/>
      <c r="U25" s="44"/>
      <c r="V25" s="44"/>
    </row>
    <row r="26" spans="1:22" x14ac:dyDescent="0.75">
      <c r="A26" s="44"/>
      <c r="B26" s="43" t="s">
        <v>36</v>
      </c>
      <c r="C26" s="43">
        <v>272.79109999999997</v>
      </c>
      <c r="D26" s="43">
        <v>284.92629999999997</v>
      </c>
      <c r="E26" s="21">
        <v>0.79559748427672949</v>
      </c>
      <c r="F26" s="50">
        <v>13.6</v>
      </c>
      <c r="G26" s="43"/>
      <c r="H26" s="44"/>
      <c r="I26" s="44"/>
      <c r="J26" s="43" t="s">
        <v>36</v>
      </c>
      <c r="K26" s="47">
        <f t="shared" si="0"/>
        <v>342.87576996047432</v>
      </c>
      <c r="L26" s="47">
        <f t="shared" si="1"/>
        <v>358.12870909090907</v>
      </c>
      <c r="M26" s="48">
        <f t="shared" si="2"/>
        <v>-15.252939130434754</v>
      </c>
      <c r="N26" s="44"/>
      <c r="O26" s="44"/>
      <c r="P26" s="43" t="s">
        <v>36</v>
      </c>
      <c r="Q26" s="43">
        <f t="shared" si="3"/>
        <v>20.058169117647058</v>
      </c>
      <c r="R26" s="43">
        <f t="shared" si="4"/>
        <v>20.950463235294116</v>
      </c>
      <c r="S26" s="48">
        <f t="shared" si="5"/>
        <v>-0.89229411764705802</v>
      </c>
      <c r="T26" s="44"/>
      <c r="U26" s="44"/>
      <c r="V26" s="44"/>
    </row>
    <row r="27" spans="1:22" x14ac:dyDescent="0.75">
      <c r="A27" s="44"/>
      <c r="B27" s="43" t="s">
        <v>37</v>
      </c>
      <c r="C27" s="43">
        <v>268.1377</v>
      </c>
      <c r="D27" s="43">
        <v>280.83350000000002</v>
      </c>
      <c r="E27" s="21">
        <v>0.79931389365351624</v>
      </c>
      <c r="F27" s="51">
        <v>15.1</v>
      </c>
      <c r="G27" s="43"/>
      <c r="H27" s="44"/>
      <c r="I27" s="44"/>
      <c r="J27" s="43" t="s">
        <v>37</v>
      </c>
      <c r="K27" s="47">
        <f t="shared" si="0"/>
        <v>335.45982639484981</v>
      </c>
      <c r="L27" s="47">
        <f t="shared" si="1"/>
        <v>351.34319849785413</v>
      </c>
      <c r="M27" s="48">
        <f t="shared" si="2"/>
        <v>-15.883372103004319</v>
      </c>
      <c r="N27" s="44"/>
      <c r="O27" s="44"/>
      <c r="P27" s="43" t="s">
        <v>37</v>
      </c>
      <c r="Q27" s="43">
        <f t="shared" si="3"/>
        <v>17.757463576158941</v>
      </c>
      <c r="R27" s="43">
        <f t="shared" si="4"/>
        <v>18.598245033112583</v>
      </c>
      <c r="S27" s="48">
        <f t="shared" si="5"/>
        <v>-0.8407814569536427</v>
      </c>
      <c r="T27" s="44"/>
      <c r="U27" s="44"/>
      <c r="V27" s="44"/>
    </row>
    <row r="28" spans="1:22" x14ac:dyDescent="0.75">
      <c r="A28" s="44">
        <v>2016</v>
      </c>
      <c r="B28" s="43" t="s">
        <v>34</v>
      </c>
      <c r="C28" s="43">
        <v>257.99959999999999</v>
      </c>
      <c r="D28" s="43">
        <v>274.31479999999999</v>
      </c>
      <c r="E28" s="21">
        <v>0.81761006289308169</v>
      </c>
      <c r="F28" s="50">
        <v>15.4</v>
      </c>
      <c r="G28" s="43"/>
      <c r="H28" s="44"/>
      <c r="I28" s="44">
        <v>2016</v>
      </c>
      <c r="J28" s="43" t="s">
        <v>34</v>
      </c>
      <c r="K28" s="47">
        <f t="shared" si="0"/>
        <v>315.55335692307693</v>
      </c>
      <c r="L28" s="47">
        <f t="shared" si="1"/>
        <v>335.50810153846157</v>
      </c>
      <c r="M28" s="48">
        <f t="shared" si="2"/>
        <v>-19.954744615384641</v>
      </c>
      <c r="N28" s="44"/>
      <c r="O28" s="44">
        <v>2016</v>
      </c>
      <c r="P28" s="43" t="s">
        <v>34</v>
      </c>
      <c r="Q28" s="43">
        <f t="shared" si="3"/>
        <v>16.753220779220779</v>
      </c>
      <c r="R28" s="43">
        <f t="shared" si="4"/>
        <v>17.812649350649348</v>
      </c>
      <c r="S28" s="48">
        <f t="shared" si="5"/>
        <v>-1.0594285714285689</v>
      </c>
      <c r="T28" s="44"/>
      <c r="U28" s="44"/>
      <c r="V28" s="44"/>
    </row>
    <row r="29" spans="1:22" x14ac:dyDescent="0.75">
      <c r="A29" s="44"/>
      <c r="B29" s="43" t="s">
        <v>35</v>
      </c>
      <c r="C29" s="43">
        <v>301.59190000000001</v>
      </c>
      <c r="D29" s="43">
        <v>270.82360000000006</v>
      </c>
      <c r="E29" s="21">
        <v>0.83619210977701541</v>
      </c>
      <c r="F29" s="50">
        <v>15.1</v>
      </c>
      <c r="G29" s="43"/>
      <c r="H29" s="44"/>
      <c r="I29" s="44"/>
      <c r="J29" s="43" t="s">
        <v>35</v>
      </c>
      <c r="K29" s="47">
        <f t="shared" si="0"/>
        <v>360.67297989743594</v>
      </c>
      <c r="L29" s="47">
        <f t="shared" si="1"/>
        <v>323.87724882051288</v>
      </c>
      <c r="M29" s="48">
        <f t="shared" si="2"/>
        <v>36.795731076923062</v>
      </c>
      <c r="N29" s="44"/>
      <c r="O29" s="44"/>
      <c r="P29" s="43" t="s">
        <v>35</v>
      </c>
      <c r="Q29" s="43">
        <f t="shared" si="3"/>
        <v>19.972973509933777</v>
      </c>
      <c r="R29" s="43">
        <f t="shared" si="4"/>
        <v>17.935337748344374</v>
      </c>
      <c r="S29" s="48">
        <f t="shared" si="5"/>
        <v>2.037635761589403</v>
      </c>
      <c r="T29" s="44"/>
      <c r="U29" s="44"/>
      <c r="V29" s="44"/>
    </row>
    <row r="30" spans="1:22" x14ac:dyDescent="0.75">
      <c r="A30" s="44"/>
      <c r="B30" s="43" t="s">
        <v>36</v>
      </c>
      <c r="C30" s="43">
        <v>284.87779999999998</v>
      </c>
      <c r="D30" s="43">
        <v>281.46580000000006</v>
      </c>
      <c r="E30" s="21">
        <v>0.84648370497427095</v>
      </c>
      <c r="F30" s="52">
        <v>14</v>
      </c>
      <c r="G30" s="43"/>
      <c r="H30" s="44"/>
      <c r="I30" s="44"/>
      <c r="J30" s="43" t="s">
        <v>36</v>
      </c>
      <c r="K30" s="47">
        <f t="shared" si="0"/>
        <v>336.54256818642352</v>
      </c>
      <c r="L30" s="47">
        <f t="shared" si="1"/>
        <v>332.5117758865249</v>
      </c>
      <c r="M30" s="48">
        <f t="shared" si="2"/>
        <v>4.0307922998986214</v>
      </c>
      <c r="N30" s="44"/>
      <c r="O30" s="44"/>
      <c r="P30" s="43" t="s">
        <v>36</v>
      </c>
      <c r="Q30" s="43">
        <f t="shared" si="3"/>
        <v>20.348414285714284</v>
      </c>
      <c r="R30" s="43">
        <f t="shared" si="4"/>
        <v>20.104700000000005</v>
      </c>
      <c r="S30" s="48">
        <f t="shared" si="5"/>
        <v>0.24371428571427955</v>
      </c>
      <c r="T30" s="44"/>
      <c r="U30" s="44"/>
      <c r="V30" s="44"/>
    </row>
    <row r="31" spans="1:22" x14ac:dyDescent="0.75">
      <c r="A31" s="44"/>
      <c r="B31" s="43" t="s">
        <v>37</v>
      </c>
      <c r="C31" s="43">
        <v>280.40889999999996</v>
      </c>
      <c r="D31" s="43">
        <v>273.96949999999998</v>
      </c>
      <c r="E31" s="21">
        <v>0.85448827901658075</v>
      </c>
      <c r="F31" s="51">
        <v>13.9</v>
      </c>
      <c r="G31" s="43"/>
      <c r="H31" s="44"/>
      <c r="I31" s="44"/>
      <c r="J31" s="43" t="s">
        <v>37</v>
      </c>
      <c r="K31" s="47">
        <f t="shared" si="0"/>
        <v>328.16003084643694</v>
      </c>
      <c r="L31" s="47">
        <f t="shared" si="1"/>
        <v>320.62405854800943</v>
      </c>
      <c r="M31" s="48">
        <f t="shared" si="2"/>
        <v>7.5359722984275095</v>
      </c>
      <c r="N31" s="44"/>
      <c r="O31" s="44"/>
      <c r="P31" s="43" t="s">
        <v>37</v>
      </c>
      <c r="Q31" s="43">
        <f t="shared" si="3"/>
        <v>20.173302158273376</v>
      </c>
      <c r="R31" s="43">
        <f t="shared" si="4"/>
        <v>19.710035971223022</v>
      </c>
      <c r="S31" s="48">
        <f t="shared" si="5"/>
        <v>0.46326618705035472</v>
      </c>
      <c r="T31" s="44"/>
      <c r="U31" s="44"/>
      <c r="V31" s="44"/>
    </row>
    <row r="32" spans="1:22" x14ac:dyDescent="0.75">
      <c r="A32" s="53">
        <v>2017</v>
      </c>
      <c r="B32" s="53" t="s">
        <v>34</v>
      </c>
      <c r="C32" s="47">
        <v>268.72060000000005</v>
      </c>
      <c r="D32" s="47">
        <v>263.7127999999999</v>
      </c>
      <c r="E32" s="21">
        <v>0.87049742710120059</v>
      </c>
      <c r="F32" s="54">
        <v>13.232200000000001</v>
      </c>
      <c r="G32" s="53"/>
      <c r="H32" s="53"/>
      <c r="I32" s="53">
        <v>2017</v>
      </c>
      <c r="J32" s="53" t="s">
        <v>34</v>
      </c>
      <c r="K32" s="47">
        <f t="shared" si="0"/>
        <v>308.69775330049271</v>
      </c>
      <c r="L32" s="47">
        <f t="shared" si="1"/>
        <v>302.94495054187183</v>
      </c>
      <c r="M32" s="48">
        <f t="shared" si="2"/>
        <v>5.7528027586208736</v>
      </c>
      <c r="N32" s="53"/>
      <c r="O32" s="53">
        <v>2017</v>
      </c>
      <c r="P32" s="53" t="s">
        <v>34</v>
      </c>
      <c r="Q32" s="43">
        <f t="shared" si="3"/>
        <v>20.308081800456463</v>
      </c>
      <c r="R32" s="43">
        <f t="shared" si="4"/>
        <v>19.929626214839551</v>
      </c>
      <c r="S32" s="48">
        <f t="shared" si="5"/>
        <v>0.37845558561691206</v>
      </c>
      <c r="T32" s="44"/>
      <c r="U32" s="44"/>
      <c r="V32" s="44"/>
    </row>
    <row r="33" spans="1:22" x14ac:dyDescent="0.75">
      <c r="A33" s="55"/>
      <c r="B33" s="44" t="s">
        <v>35</v>
      </c>
      <c r="C33" s="47">
        <v>298.06640000000004</v>
      </c>
      <c r="D33" s="47">
        <v>273.04000000000002</v>
      </c>
      <c r="E33" s="21">
        <v>0.88050314465408808</v>
      </c>
      <c r="F33" s="54">
        <v>13.210266669999999</v>
      </c>
      <c r="G33" s="44"/>
      <c r="H33" s="44"/>
      <c r="I33" s="55"/>
      <c r="J33" s="44" t="s">
        <v>35</v>
      </c>
      <c r="K33" s="47">
        <f t="shared" si="0"/>
        <v>338.51826857142862</v>
      </c>
      <c r="L33" s="47">
        <f t="shared" si="1"/>
        <v>310.09542857142861</v>
      </c>
      <c r="M33" s="48">
        <f>K33-L33</f>
        <v>28.422840000000008</v>
      </c>
      <c r="N33" s="44"/>
      <c r="O33" s="55"/>
      <c r="P33" s="44" t="s">
        <v>35</v>
      </c>
      <c r="Q33" s="43">
        <f t="shared" si="3"/>
        <v>22.563238687444304</v>
      </c>
      <c r="R33" s="43">
        <f t="shared" si="4"/>
        <v>20.668772767476618</v>
      </c>
      <c r="S33" s="48">
        <f t="shared" si="5"/>
        <v>1.8944659199676863</v>
      </c>
      <c r="T33" s="44"/>
      <c r="U33" s="44"/>
      <c r="V33" s="44"/>
    </row>
    <row r="34" spans="1:22" x14ac:dyDescent="0.75">
      <c r="B34" s="44" t="s">
        <v>36</v>
      </c>
      <c r="C34" s="47">
        <v>298.68549999999999</v>
      </c>
      <c r="D34" s="47">
        <v>278.89699999999999</v>
      </c>
      <c r="E34" s="21">
        <v>0.88707833047455686</v>
      </c>
      <c r="F34" s="54">
        <v>13.167766666666665</v>
      </c>
      <c r="G34" s="44"/>
      <c r="H34" s="44"/>
      <c r="I34" s="55"/>
      <c r="J34" s="44" t="s">
        <v>36</v>
      </c>
      <c r="K34" s="47">
        <f t="shared" si="0"/>
        <v>336.70701869158876</v>
      </c>
      <c r="L34" s="47">
        <f t="shared" si="1"/>
        <v>314.39951853045437</v>
      </c>
      <c r="M34" s="48">
        <f t="shared" ref="M34:M46" si="6">K34-L34</f>
        <v>22.307500161134385</v>
      </c>
      <c r="N34" s="44"/>
      <c r="O34" s="55"/>
      <c r="P34" s="44" t="s">
        <v>36</v>
      </c>
      <c r="Q34" s="43">
        <f t="shared" si="3"/>
        <v>22.683079641447677</v>
      </c>
      <c r="R34" s="43">
        <f t="shared" si="4"/>
        <v>21.18028114106923</v>
      </c>
      <c r="S34" s="48">
        <f t="shared" si="5"/>
        <v>1.5027985003784465</v>
      </c>
      <c r="T34" s="44"/>
      <c r="U34" s="44"/>
      <c r="V34" s="44"/>
    </row>
    <row r="35" spans="1:22" x14ac:dyDescent="0.75">
      <c r="B35" s="44" t="s">
        <v>37</v>
      </c>
      <c r="C35" s="47">
        <v>324.68040000000002</v>
      </c>
      <c r="D35" s="47">
        <v>291.56420000000003</v>
      </c>
      <c r="E35" s="21">
        <v>0.89479702687249851</v>
      </c>
      <c r="F35" s="54">
        <v>13.641366666666665</v>
      </c>
      <c r="G35" s="44"/>
      <c r="H35" s="44"/>
      <c r="I35" s="55"/>
      <c r="J35" s="44" t="s">
        <v>37</v>
      </c>
      <c r="K35" s="47">
        <f t="shared" si="0"/>
        <v>362.85368664536747</v>
      </c>
      <c r="L35" s="47">
        <f t="shared" si="1"/>
        <v>325.84395258785946</v>
      </c>
      <c r="M35" s="48">
        <f t="shared" si="6"/>
        <v>37.009734057508012</v>
      </c>
      <c r="N35" s="44"/>
      <c r="O35" s="55"/>
      <c r="P35" s="44" t="s">
        <v>37</v>
      </c>
      <c r="Q35" s="43">
        <f t="shared" si="3"/>
        <v>23.801163617526107</v>
      </c>
      <c r="R35" s="43">
        <f t="shared" si="4"/>
        <v>21.373532954909216</v>
      </c>
      <c r="S35" s="48">
        <f t="shared" si="5"/>
        <v>2.4276306626168918</v>
      </c>
      <c r="T35" s="44"/>
      <c r="U35" s="44"/>
      <c r="V35" s="44"/>
    </row>
    <row r="36" spans="1:22" x14ac:dyDescent="0.75">
      <c r="A36">
        <v>2018</v>
      </c>
      <c r="B36" s="44" t="s">
        <v>34</v>
      </c>
      <c r="C36" s="47">
        <v>269.1558</v>
      </c>
      <c r="D36" s="47">
        <v>287.40730000000002</v>
      </c>
      <c r="E36" s="21">
        <v>0.90623213264722691</v>
      </c>
      <c r="F36" s="54">
        <v>11.953899999999999</v>
      </c>
      <c r="G36" s="44"/>
      <c r="H36" s="44"/>
      <c r="I36" s="44">
        <v>2018</v>
      </c>
      <c r="J36" s="44" t="s">
        <v>34</v>
      </c>
      <c r="K36" s="47">
        <f t="shared" si="0"/>
        <v>297.00535911671926</v>
      </c>
      <c r="L36" s="47">
        <f t="shared" si="1"/>
        <v>317.14534239747638</v>
      </c>
      <c r="M36" s="48">
        <f t="shared" si="6"/>
        <v>-20.139983280757122</v>
      </c>
      <c r="N36" s="44"/>
      <c r="O36" s="55">
        <v>2018</v>
      </c>
      <c r="P36" s="44" t="s">
        <v>34</v>
      </c>
      <c r="Q36" s="43">
        <f t="shared" si="3"/>
        <v>22.516149541153936</v>
      </c>
      <c r="R36" s="43">
        <f t="shared" si="4"/>
        <v>24.042973422899642</v>
      </c>
      <c r="S36" s="48">
        <f t="shared" si="5"/>
        <v>-1.526823881745706</v>
      </c>
      <c r="T36" s="44"/>
      <c r="U36" s="44"/>
      <c r="V36" s="44"/>
    </row>
    <row r="37" spans="1:22" x14ac:dyDescent="0.75">
      <c r="B37" s="44" t="s">
        <v>35</v>
      </c>
      <c r="C37" s="53">
        <v>301.4821</v>
      </c>
      <c r="D37" s="53">
        <v>284.47190000000001</v>
      </c>
      <c r="E37" s="21">
        <v>0.91995425957690091</v>
      </c>
      <c r="F37" s="54">
        <v>12.63</v>
      </c>
      <c r="G37" s="44"/>
      <c r="H37" s="44"/>
      <c r="I37" s="55"/>
      <c r="J37" s="44" t="s">
        <v>35</v>
      </c>
      <c r="K37" s="47">
        <f>C37/E37</f>
        <v>327.71422802983227</v>
      </c>
      <c r="L37" s="47">
        <f>D37/E37</f>
        <v>309.22396090739596</v>
      </c>
      <c r="M37" s="48">
        <f t="shared" si="6"/>
        <v>18.490267122436308</v>
      </c>
      <c r="N37" s="44"/>
      <c r="O37" s="55"/>
      <c r="P37" s="44" t="s">
        <v>35</v>
      </c>
      <c r="Q37" s="43">
        <f t="shared" si="3"/>
        <v>23.870316706254947</v>
      </c>
      <c r="R37" s="43">
        <f t="shared" si="4"/>
        <v>22.523507521773553</v>
      </c>
      <c r="S37" s="48">
        <f t="shared" si="5"/>
        <v>1.3468091844813941</v>
      </c>
      <c r="T37" s="44"/>
      <c r="U37" s="44"/>
      <c r="V37" s="44"/>
    </row>
    <row r="38" spans="1:22" x14ac:dyDescent="0.75">
      <c r="B38" s="44" t="s">
        <v>36</v>
      </c>
      <c r="C38" s="53">
        <v>337.30500000000001</v>
      </c>
      <c r="D38" s="53">
        <v>336.78199999999998</v>
      </c>
      <c r="E38" s="21">
        <v>0.93138936535162953</v>
      </c>
      <c r="F38" s="54">
        <v>14.0944</v>
      </c>
      <c r="G38" s="44"/>
      <c r="H38" s="44"/>
      <c r="I38" s="55"/>
      <c r="J38" s="44" t="s">
        <v>36</v>
      </c>
      <c r="K38" s="47">
        <f>C38/E38</f>
        <v>362.15251381215467</v>
      </c>
      <c r="L38" s="47">
        <f>D38/E38</f>
        <v>361.59098710865561</v>
      </c>
      <c r="M38" s="48">
        <f t="shared" si="6"/>
        <v>0.5615267034990552</v>
      </c>
      <c r="N38" s="44"/>
      <c r="O38" s="55"/>
      <c r="P38" s="44" t="s">
        <v>36</v>
      </c>
      <c r="Q38" s="43">
        <f t="shared" si="3"/>
        <v>23.931845271881031</v>
      </c>
      <c r="R38" s="43">
        <f t="shared" si="4"/>
        <v>23.894738335792937</v>
      </c>
      <c r="S38" s="48">
        <f t="shared" si="5"/>
        <v>3.7106936088093789E-2</v>
      </c>
      <c r="T38" s="44"/>
      <c r="U38" s="44"/>
      <c r="V38" s="44"/>
    </row>
    <row r="39" spans="1:22" x14ac:dyDescent="0.75">
      <c r="B39" s="44" t="s">
        <v>37</v>
      </c>
      <c r="C39" s="53">
        <v>343.05200000000002</v>
      </c>
      <c r="D39" s="53">
        <v>326.88400000000001</v>
      </c>
      <c r="E39" s="21">
        <v>0.93424814179531157</v>
      </c>
      <c r="F39" s="54">
        <v>14.26</v>
      </c>
      <c r="G39" s="44"/>
      <c r="H39" s="44"/>
      <c r="I39" s="55"/>
      <c r="J39" s="44" t="s">
        <v>37</v>
      </c>
      <c r="K39" s="47">
        <f>C39/E39</f>
        <v>367.19580660954716</v>
      </c>
      <c r="L39" s="47">
        <f>D39/E39</f>
        <v>349.88991187270506</v>
      </c>
      <c r="M39" s="48">
        <f t="shared" si="6"/>
        <v>17.305894736842106</v>
      </c>
      <c r="N39" s="44"/>
      <c r="O39" s="55"/>
      <c r="P39" s="44" t="s">
        <v>37</v>
      </c>
      <c r="Q39" s="43">
        <f t="shared" si="3"/>
        <v>24.05694249649369</v>
      </c>
      <c r="R39" s="43">
        <f t="shared" si="4"/>
        <v>22.923141654978963</v>
      </c>
      <c r="S39" s="48">
        <f t="shared" si="5"/>
        <v>1.1338008415147272</v>
      </c>
      <c r="T39" s="44"/>
      <c r="U39" s="44"/>
      <c r="V39" s="44"/>
    </row>
    <row r="40" spans="1:22" x14ac:dyDescent="0.75">
      <c r="A40" s="55">
        <v>2019</v>
      </c>
      <c r="B40" s="44" t="s">
        <v>34</v>
      </c>
      <c r="C40" s="53">
        <v>292.12299999999999</v>
      </c>
      <c r="D40" s="53">
        <v>296.31799999999998</v>
      </c>
      <c r="E40" s="21">
        <v>0.94425385934819894</v>
      </c>
      <c r="F40" s="54">
        <v>14.01</v>
      </c>
      <c r="G40" s="44"/>
      <c r="H40" s="44"/>
      <c r="I40" s="44">
        <v>2019</v>
      </c>
      <c r="J40" s="44" t="s">
        <v>34</v>
      </c>
      <c r="K40" s="47">
        <f t="shared" ref="K40:K46" si="7">+C40/E40</f>
        <v>309.36913533151682</v>
      </c>
      <c r="L40" s="47">
        <f t="shared" ref="L40:L46" si="8">+D40/E40</f>
        <v>313.81179654859216</v>
      </c>
      <c r="M40" s="48">
        <f t="shared" si="6"/>
        <v>-4.4426612170753401</v>
      </c>
      <c r="N40" s="44"/>
      <c r="O40" s="55">
        <v>2019</v>
      </c>
      <c r="P40" s="44" t="s">
        <v>34</v>
      </c>
      <c r="Q40" s="43">
        <f t="shared" si="3"/>
        <v>20.851034975017843</v>
      </c>
      <c r="R40" s="43">
        <f t="shared" si="4"/>
        <v>21.150463954318344</v>
      </c>
      <c r="S40" s="48">
        <f t="shared" si="5"/>
        <v>-0.29942897930050094</v>
      </c>
      <c r="T40" s="44"/>
      <c r="U40" s="44"/>
      <c r="V40" s="44"/>
    </row>
    <row r="41" spans="1:22" x14ac:dyDescent="0.75">
      <c r="A41" s="55"/>
      <c r="B41" s="44" t="s">
        <v>35</v>
      </c>
      <c r="C41" s="53">
        <f>+(103640+111785+109196)/1000</f>
        <v>324.62099999999998</v>
      </c>
      <c r="D41" s="53">
        <f>+(107165+110089+103655)/1000</f>
        <v>320.90899999999999</v>
      </c>
      <c r="E41" s="21">
        <v>0.96083476272155521</v>
      </c>
      <c r="F41" s="54">
        <v>14.386666666666665</v>
      </c>
      <c r="G41" s="16"/>
      <c r="H41" s="44"/>
      <c r="I41" s="55"/>
      <c r="J41" s="44" t="s">
        <v>35</v>
      </c>
      <c r="K41" s="47">
        <f t="shared" si="7"/>
        <v>337.85309669741144</v>
      </c>
      <c r="L41" s="47">
        <f t="shared" si="8"/>
        <v>333.98978934840818</v>
      </c>
      <c r="M41" s="48">
        <f t="shared" si="6"/>
        <v>3.8633073490032643</v>
      </c>
      <c r="N41" s="44"/>
      <c r="O41" s="55"/>
      <c r="P41" s="44" t="s">
        <v>35</v>
      </c>
      <c r="Q41" s="43">
        <f t="shared" si="3"/>
        <v>22.564017608897128</v>
      </c>
      <c r="R41" s="43">
        <f t="shared" si="4"/>
        <v>22.306000926784062</v>
      </c>
      <c r="S41" s="48">
        <f t="shared" si="5"/>
        <v>0.25801668211306605</v>
      </c>
      <c r="T41" s="44"/>
      <c r="U41" s="44"/>
      <c r="V41" s="44"/>
    </row>
    <row r="42" spans="1:22" x14ac:dyDescent="0.75">
      <c r="B42" s="44" t="s">
        <v>36</v>
      </c>
      <c r="C42" s="53">
        <f>+(112561+119746+110439)/1000</f>
        <v>342.74599999999998</v>
      </c>
      <c r="D42" s="53">
        <f>+(116286+115204+105275)/1000</f>
        <v>336.76499999999999</v>
      </c>
      <c r="E42" s="21">
        <v>0.96998284734133766</v>
      </c>
      <c r="F42" s="54">
        <v>14.68</v>
      </c>
      <c r="G42" s="16"/>
      <c r="I42" s="13"/>
      <c r="J42" s="44" t="s">
        <v>36</v>
      </c>
      <c r="K42" s="47">
        <f t="shared" si="7"/>
        <v>353.35264014146782</v>
      </c>
      <c r="L42" s="47">
        <f t="shared" si="8"/>
        <v>347.18655172413798</v>
      </c>
      <c r="M42" s="48">
        <f t="shared" si="6"/>
        <v>6.1660884173298314</v>
      </c>
      <c r="P42" s="44" t="s">
        <v>36</v>
      </c>
      <c r="Q42" s="43">
        <f t="shared" si="3"/>
        <v>23.347820163487736</v>
      </c>
      <c r="R42" s="43">
        <f t="shared" si="4"/>
        <v>22.940395095367847</v>
      </c>
      <c r="S42" s="48">
        <f t="shared" si="5"/>
        <v>0.40742506811988832</v>
      </c>
    </row>
    <row r="43" spans="1:22" x14ac:dyDescent="0.75">
      <c r="B43" s="44" t="s">
        <v>37</v>
      </c>
      <c r="C43" s="53">
        <f>+(122843+116330+103313)/1000</f>
        <v>342.48599999999999</v>
      </c>
      <c r="D43" s="53">
        <f>+(120091+110686+88467)/1000</f>
        <v>319.24400000000003</v>
      </c>
      <c r="E43" s="21">
        <v>0.97398513436249279</v>
      </c>
      <c r="F43" s="54">
        <v>14.72</v>
      </c>
      <c r="G43" s="16"/>
      <c r="I43" s="13"/>
      <c r="J43" s="44" t="s">
        <v>37</v>
      </c>
      <c r="K43" s="47">
        <f t="shared" si="7"/>
        <v>351.63370355151159</v>
      </c>
      <c r="L43" s="47">
        <f t="shared" si="8"/>
        <v>327.7709163486939</v>
      </c>
      <c r="M43" s="48">
        <f t="shared" si="6"/>
        <v>23.862787202817685</v>
      </c>
      <c r="P43" s="44" t="s">
        <v>37</v>
      </c>
      <c r="Q43" s="43">
        <f t="shared" si="3"/>
        <v>23.266711956521739</v>
      </c>
      <c r="R43" s="43">
        <f t="shared" si="4"/>
        <v>21.687771739130437</v>
      </c>
      <c r="S43" s="48">
        <f t="shared" si="5"/>
        <v>1.5789402173913025</v>
      </c>
    </row>
    <row r="44" spans="1:22" x14ac:dyDescent="0.75">
      <c r="A44">
        <v>2020</v>
      </c>
      <c r="B44" s="44" t="s">
        <v>34</v>
      </c>
      <c r="C44" s="53">
        <v>328.50299999999999</v>
      </c>
      <c r="D44" s="53">
        <v>293.26499999999999</v>
      </c>
      <c r="E44" s="21">
        <v>0.9859919954259575</v>
      </c>
      <c r="F44" s="54">
        <v>15.34</v>
      </c>
      <c r="G44" s="16"/>
      <c r="I44">
        <v>2020</v>
      </c>
      <c r="J44" s="44" t="s">
        <v>34</v>
      </c>
      <c r="K44" s="47">
        <f t="shared" si="7"/>
        <v>333.17004755001454</v>
      </c>
      <c r="L44" s="47">
        <f t="shared" si="8"/>
        <v>297.43142070165271</v>
      </c>
      <c r="M44" s="48">
        <f t="shared" si="6"/>
        <v>35.738626848361832</v>
      </c>
      <c r="O44">
        <v>2020</v>
      </c>
      <c r="P44" s="44" t="s">
        <v>34</v>
      </c>
      <c r="Q44" s="43">
        <f t="shared" si="3"/>
        <v>21.414797913950455</v>
      </c>
      <c r="R44" s="43">
        <f t="shared" si="4"/>
        <v>19.11766623207301</v>
      </c>
      <c r="S44" s="48">
        <f t="shared" si="5"/>
        <v>2.2971316818774454</v>
      </c>
    </row>
    <row r="45" spans="1:22" x14ac:dyDescent="0.75">
      <c r="B45" s="44" t="s">
        <v>35</v>
      </c>
      <c r="C45" s="53">
        <v>273.863</v>
      </c>
      <c r="D45" s="53">
        <v>243.488</v>
      </c>
      <c r="E45" s="21">
        <v>0.98399085191538027</v>
      </c>
      <c r="F45" s="54">
        <v>17.95</v>
      </c>
      <c r="G45" s="16"/>
      <c r="J45" s="44" t="s">
        <v>35</v>
      </c>
      <c r="K45" s="47">
        <f t="shared" si="7"/>
        <v>278.31864439279485</v>
      </c>
      <c r="L45" s="47">
        <f t="shared" si="8"/>
        <v>247.44945496804183</v>
      </c>
      <c r="M45" s="48">
        <f t="shared" si="6"/>
        <v>30.869189424753017</v>
      </c>
      <c r="P45" s="44" t="s">
        <v>35</v>
      </c>
      <c r="Q45" s="43">
        <f t="shared" si="3"/>
        <v>15.25699164345404</v>
      </c>
      <c r="R45" s="43">
        <f t="shared" si="4"/>
        <v>13.564791086350976</v>
      </c>
      <c r="S45" s="48">
        <f t="shared" si="5"/>
        <v>1.6922005571030638</v>
      </c>
    </row>
    <row r="46" spans="1:22" x14ac:dyDescent="0.75">
      <c r="B46" s="44" t="s">
        <v>36</v>
      </c>
      <c r="C46" s="53">
        <v>387.89499999999998</v>
      </c>
      <c r="D46" s="53">
        <v>278.45</v>
      </c>
      <c r="E46" s="21">
        <v>1</v>
      </c>
      <c r="F46" s="54">
        <v>19.11</v>
      </c>
      <c r="J46" s="44" t="s">
        <v>36</v>
      </c>
      <c r="K46" s="47">
        <f t="shared" si="7"/>
        <v>387.89499999999998</v>
      </c>
      <c r="L46" s="47">
        <f t="shared" si="8"/>
        <v>278.45</v>
      </c>
      <c r="M46" s="48">
        <f t="shared" si="6"/>
        <v>109.44499999999999</v>
      </c>
      <c r="P46" s="44" t="s">
        <v>36</v>
      </c>
      <c r="Q46" s="43">
        <f t="shared" si="3"/>
        <v>20.298011512297226</v>
      </c>
      <c r="R46" s="43">
        <f t="shared" si="4"/>
        <v>14.570905285190999</v>
      </c>
      <c r="S46" s="48">
        <f t="shared" si="5"/>
        <v>5.7271062271062263</v>
      </c>
    </row>
    <row r="47" spans="1:22" x14ac:dyDescent="0.75">
      <c r="B47" s="44"/>
      <c r="C47" s="53"/>
      <c r="D47" s="53"/>
      <c r="E47" s="21"/>
      <c r="F47" s="54"/>
      <c r="J47" s="44"/>
      <c r="P47" s="44"/>
    </row>
    <row r="49" spans="1:1" x14ac:dyDescent="0.75">
      <c r="A49" s="55" t="s">
        <v>45</v>
      </c>
    </row>
    <row r="84" spans="3:3" x14ac:dyDescent="0.75">
      <c r="C84" s="21"/>
    </row>
    <row r="85" spans="3:3" x14ac:dyDescent="0.75">
      <c r="C85" s="21"/>
    </row>
    <row r="86" spans="3:3" x14ac:dyDescent="0.75">
      <c r="C86" s="21"/>
    </row>
    <row r="87" spans="3:3" x14ac:dyDescent="0.75">
      <c r="C87" s="21"/>
    </row>
    <row r="88" spans="3:3" x14ac:dyDescent="0.75">
      <c r="C88" s="21"/>
    </row>
    <row r="89" spans="3:3" x14ac:dyDescent="0.75">
      <c r="C89" s="21"/>
    </row>
    <row r="90" spans="3:3" x14ac:dyDescent="0.75">
      <c r="C90" s="21"/>
    </row>
    <row r="91" spans="3:3" x14ac:dyDescent="0.75">
      <c r="C91" s="21"/>
    </row>
    <row r="92" spans="3:3" x14ac:dyDescent="0.75">
      <c r="C92" s="21"/>
    </row>
    <row r="93" spans="3:3" x14ac:dyDescent="0.75">
      <c r="C93" s="21"/>
    </row>
    <row r="94" spans="3:3" x14ac:dyDescent="0.75">
      <c r="C94" s="21"/>
    </row>
    <row r="95" spans="3:3" x14ac:dyDescent="0.75">
      <c r="C95" s="21"/>
    </row>
    <row r="96" spans="3:3" x14ac:dyDescent="0.75">
      <c r="C96" s="21"/>
    </row>
    <row r="97" spans="3:3" x14ac:dyDescent="0.75">
      <c r="C97" s="21"/>
    </row>
    <row r="98" spans="3:3" x14ac:dyDescent="0.75">
      <c r="C98" s="21"/>
    </row>
    <row r="99" spans="3:3" x14ac:dyDescent="0.75">
      <c r="C99" s="21"/>
    </row>
    <row r="100" spans="3:3" x14ac:dyDescent="0.75">
      <c r="C100" s="21"/>
    </row>
    <row r="101" spans="3:3" x14ac:dyDescent="0.75">
      <c r="C101" s="21"/>
    </row>
    <row r="102" spans="3:3" x14ac:dyDescent="0.75">
      <c r="C102" s="21"/>
    </row>
    <row r="103" spans="3:3" x14ac:dyDescent="0.75">
      <c r="C103" s="21"/>
    </row>
    <row r="104" spans="3:3" x14ac:dyDescent="0.75">
      <c r="C104" s="21"/>
    </row>
    <row r="105" spans="3:3" x14ac:dyDescent="0.75">
      <c r="C105" s="21"/>
    </row>
    <row r="106" spans="3:3" x14ac:dyDescent="0.75">
      <c r="C106" s="21"/>
    </row>
    <row r="107" spans="3:3" x14ac:dyDescent="0.75">
      <c r="C107" s="21"/>
    </row>
    <row r="108" spans="3:3" x14ac:dyDescent="0.75">
      <c r="C108" s="21"/>
    </row>
    <row r="109" spans="3:3" x14ac:dyDescent="0.75">
      <c r="C109" s="21"/>
    </row>
    <row r="110" spans="3:3" x14ac:dyDescent="0.75">
      <c r="C110" s="21"/>
    </row>
    <row r="111" spans="3:3" x14ac:dyDescent="0.75">
      <c r="C111" s="21"/>
    </row>
    <row r="112" spans="3:3" x14ac:dyDescent="0.75">
      <c r="C112" s="21"/>
    </row>
    <row r="113" spans="3:3" x14ac:dyDescent="0.75">
      <c r="C113" s="21"/>
    </row>
    <row r="114" spans="3:3" x14ac:dyDescent="0.75">
      <c r="C114" s="21"/>
    </row>
    <row r="115" spans="3:3" x14ac:dyDescent="0.75">
      <c r="C115" s="21"/>
    </row>
    <row r="116" spans="3:3" x14ac:dyDescent="0.75">
      <c r="C116" s="21"/>
    </row>
    <row r="117" spans="3:3" x14ac:dyDescent="0.75">
      <c r="C117" s="21"/>
    </row>
    <row r="118" spans="3:3" x14ac:dyDescent="0.75">
      <c r="C118" s="21"/>
    </row>
    <row r="119" spans="3:3" x14ac:dyDescent="0.75">
      <c r="C119" s="21"/>
    </row>
    <row r="120" spans="3:3" x14ac:dyDescent="0.75">
      <c r="C120" s="21"/>
    </row>
    <row r="121" spans="3:3" x14ac:dyDescent="0.75">
      <c r="C121" s="2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50" zoomScaleNormal="50" workbookViewId="0">
      <selection activeCell="A2" sqref="A2"/>
    </sheetView>
  </sheetViews>
  <sheetFormatPr defaultRowHeight="14.75" x14ac:dyDescent="0.75"/>
  <sheetData>
    <row r="1" spans="1:5" ht="26" x14ac:dyDescent="1.2">
      <c r="A1" s="1" t="s">
        <v>282</v>
      </c>
    </row>
    <row r="2" spans="1:5" x14ac:dyDescent="0.75">
      <c r="A2" t="s">
        <v>283</v>
      </c>
    </row>
    <row r="3" spans="1:5" ht="26" x14ac:dyDescent="1.2">
      <c r="A3" s="1"/>
    </row>
    <row r="4" spans="1:5" x14ac:dyDescent="0.75">
      <c r="D4" t="s">
        <v>32</v>
      </c>
    </row>
    <row r="5" spans="1:5" x14ac:dyDescent="0.75">
      <c r="D5" t="s">
        <v>33</v>
      </c>
    </row>
    <row r="6" spans="1:5" x14ac:dyDescent="0.75">
      <c r="A6" t="s">
        <v>33</v>
      </c>
      <c r="B6">
        <v>2018</v>
      </c>
      <c r="C6" t="s">
        <v>37</v>
      </c>
      <c r="D6" s="32">
        <v>17.818285373317018</v>
      </c>
    </row>
    <row r="7" spans="1:5" x14ac:dyDescent="0.75">
      <c r="B7">
        <v>2019</v>
      </c>
      <c r="C7" t="s">
        <v>34</v>
      </c>
      <c r="D7" s="32">
        <v>18.56449918256131</v>
      </c>
    </row>
    <row r="8" spans="1:5" x14ac:dyDescent="0.75">
      <c r="C8" t="s">
        <v>35</v>
      </c>
      <c r="D8" s="32">
        <v>21.422934305266292</v>
      </c>
    </row>
    <row r="9" spans="1:5" x14ac:dyDescent="0.75">
      <c r="C9" t="s">
        <v>36</v>
      </c>
      <c r="D9" s="32">
        <v>29.455778603006198</v>
      </c>
    </row>
    <row r="10" spans="1:5" x14ac:dyDescent="0.75">
      <c r="C10" t="s">
        <v>37</v>
      </c>
      <c r="D10" s="32">
        <v>17.558070854123866</v>
      </c>
    </row>
    <row r="11" spans="1:5" x14ac:dyDescent="0.75">
      <c r="B11">
        <v>2020</v>
      </c>
      <c r="C11" t="s">
        <v>34</v>
      </c>
      <c r="D11" s="20">
        <v>22.374623832995077</v>
      </c>
    </row>
    <row r="12" spans="1:5" x14ac:dyDescent="0.75">
      <c r="C12" t="s">
        <v>35</v>
      </c>
      <c r="D12" s="20">
        <v>29.549461708309117</v>
      </c>
    </row>
    <row r="13" spans="1:5" x14ac:dyDescent="0.75">
      <c r="C13" t="s">
        <v>36</v>
      </c>
      <c r="D13" s="20">
        <v>35.2577</v>
      </c>
    </row>
    <row r="14" spans="1:5" x14ac:dyDescent="0.75">
      <c r="A14" t="s">
        <v>102</v>
      </c>
      <c r="B14" t="s">
        <v>102</v>
      </c>
      <c r="C14" t="s">
        <v>102</v>
      </c>
    </row>
    <row r="15" spans="1:5" x14ac:dyDescent="0.75">
      <c r="A15" t="s">
        <v>13</v>
      </c>
      <c r="B15">
        <v>2018</v>
      </c>
      <c r="C15" t="s">
        <v>37</v>
      </c>
      <c r="D15" s="20">
        <v>154.79698971848225</v>
      </c>
      <c r="E15" s="20"/>
    </row>
    <row r="16" spans="1:5" x14ac:dyDescent="0.75">
      <c r="B16">
        <v>2019</v>
      </c>
      <c r="C16" t="s">
        <v>34</v>
      </c>
      <c r="D16" s="20">
        <v>131.97414950045413</v>
      </c>
      <c r="E16" s="20"/>
    </row>
    <row r="17" spans="1:7" x14ac:dyDescent="0.75">
      <c r="C17" t="s">
        <v>35</v>
      </c>
      <c r="D17" s="20">
        <v>140.01294001785183</v>
      </c>
      <c r="E17" s="20"/>
    </row>
    <row r="18" spans="1:7" x14ac:dyDescent="0.75">
      <c r="C18" t="s">
        <v>36</v>
      </c>
      <c r="D18" s="20">
        <v>139.83546242263489</v>
      </c>
      <c r="E18" s="20"/>
    </row>
    <row r="19" spans="1:7" x14ac:dyDescent="0.75">
      <c r="C19" t="s">
        <v>37</v>
      </c>
      <c r="D19" s="20">
        <v>157.65096877017905</v>
      </c>
      <c r="G19" s="20"/>
    </row>
    <row r="20" spans="1:7" x14ac:dyDescent="0.75">
      <c r="B20">
        <v>2020</v>
      </c>
      <c r="C20" t="s">
        <v>34</v>
      </c>
      <c r="D20" s="20">
        <v>153.33501762829809</v>
      </c>
    </row>
    <row r="21" spans="1:7" x14ac:dyDescent="0.75">
      <c r="C21" t="s">
        <v>35</v>
      </c>
      <c r="D21" s="20">
        <v>132.48466664729807</v>
      </c>
    </row>
    <row r="22" spans="1:7" x14ac:dyDescent="0.75">
      <c r="C22" t="s">
        <v>36</v>
      </c>
      <c r="D22" s="20">
        <v>178.37290000000002</v>
      </c>
    </row>
    <row r="23" spans="1:7" x14ac:dyDescent="0.75">
      <c r="A23" t="s">
        <v>102</v>
      </c>
      <c r="B23" t="s">
        <v>102</v>
      </c>
      <c r="C23" t="s">
        <v>102</v>
      </c>
    </row>
    <row r="24" spans="1:7" x14ac:dyDescent="0.75">
      <c r="A24" t="s">
        <v>14</v>
      </c>
      <c r="B24">
        <v>2018</v>
      </c>
      <c r="C24" t="s">
        <v>37</v>
      </c>
      <c r="D24" s="20">
        <v>194.10977864137087</v>
      </c>
    </row>
    <row r="25" spans="1:7" x14ac:dyDescent="0.75">
      <c r="B25">
        <v>2019</v>
      </c>
      <c r="C25" t="s">
        <v>34</v>
      </c>
      <c r="D25" s="20">
        <v>158.50112606721163</v>
      </c>
    </row>
    <row r="26" spans="1:7" x14ac:dyDescent="0.75">
      <c r="C26" t="s">
        <v>35</v>
      </c>
      <c r="D26" s="20">
        <v>176.41701422195774</v>
      </c>
    </row>
    <row r="27" spans="1:7" x14ac:dyDescent="0.75">
      <c r="C27" t="s">
        <v>36</v>
      </c>
      <c r="D27" s="20">
        <v>183.87830309460659</v>
      </c>
    </row>
    <row r="28" spans="1:7" x14ac:dyDescent="0.75">
      <c r="C28" t="s">
        <v>37</v>
      </c>
      <c r="D28" s="20">
        <v>175.96264455532727</v>
      </c>
    </row>
    <row r="29" spans="1:7" x14ac:dyDescent="0.75">
      <c r="B29">
        <v>2020</v>
      </c>
      <c r="C29" t="s">
        <v>34</v>
      </c>
      <c r="D29" s="20">
        <v>157.0857580168165</v>
      </c>
    </row>
    <row r="30" spans="1:7" x14ac:dyDescent="0.75">
      <c r="C30" t="s">
        <v>35</v>
      </c>
      <c r="D30" s="20">
        <v>115.38206862289367</v>
      </c>
    </row>
    <row r="31" spans="1:7" x14ac:dyDescent="0.75">
      <c r="C31" t="s">
        <v>36</v>
      </c>
      <c r="D31" s="20">
        <v>174.26429999999996</v>
      </c>
    </row>
    <row r="34" spans="1:6" x14ac:dyDescent="0.75">
      <c r="A34" t="s">
        <v>33</v>
      </c>
      <c r="B34">
        <v>2018</v>
      </c>
      <c r="C34" t="s">
        <v>37</v>
      </c>
      <c r="D34" s="15">
        <v>11.318513280293757</v>
      </c>
    </row>
    <row r="35" spans="1:6" x14ac:dyDescent="0.75">
      <c r="B35">
        <v>2019</v>
      </c>
      <c r="C35" t="s">
        <v>34</v>
      </c>
      <c r="D35" s="32">
        <v>10.49558855585831</v>
      </c>
    </row>
    <row r="36" spans="1:6" x14ac:dyDescent="0.75">
      <c r="C36" t="s">
        <v>35</v>
      </c>
      <c r="D36" s="32">
        <v>11.740416185659031</v>
      </c>
    </row>
    <row r="37" spans="1:6" x14ac:dyDescent="0.75">
      <c r="C37" t="s">
        <v>36</v>
      </c>
      <c r="D37" s="15">
        <v>13.77374871794872</v>
      </c>
      <c r="F37" s="15">
        <v>0</v>
      </c>
    </row>
    <row r="38" spans="1:6" x14ac:dyDescent="0.75">
      <c r="C38" t="s">
        <v>37</v>
      </c>
      <c r="D38" s="15">
        <v>10.959715526856472</v>
      </c>
    </row>
    <row r="39" spans="1:6" x14ac:dyDescent="0.75">
      <c r="B39">
        <v>2020</v>
      </c>
      <c r="C39" t="s">
        <v>34</v>
      </c>
      <c r="D39" s="32">
        <v>11.204959118585098</v>
      </c>
    </row>
    <row r="40" spans="1:6" x14ac:dyDescent="0.75">
      <c r="C40" t="s">
        <v>35</v>
      </c>
      <c r="D40" s="32">
        <v>12.523388785589772</v>
      </c>
    </row>
    <row r="41" spans="1:6" x14ac:dyDescent="0.75">
      <c r="C41" t="s">
        <v>36</v>
      </c>
      <c r="D41" s="15">
        <v>13.309299999999999</v>
      </c>
    </row>
    <row r="42" spans="1:6" x14ac:dyDescent="0.75">
      <c r="A42" t="s">
        <v>102</v>
      </c>
      <c r="B42" t="s">
        <v>102</v>
      </c>
      <c r="C42" t="s">
        <v>102</v>
      </c>
    </row>
    <row r="43" spans="1:6" x14ac:dyDescent="0.75">
      <c r="A43" t="s">
        <v>103</v>
      </c>
      <c r="B43">
        <v>2018</v>
      </c>
      <c r="C43" t="s">
        <v>37</v>
      </c>
      <c r="D43" s="20">
        <v>72.376595654834759</v>
      </c>
    </row>
    <row r="44" spans="1:6" x14ac:dyDescent="0.75">
      <c r="B44">
        <v>2019</v>
      </c>
      <c r="C44" t="s">
        <v>34</v>
      </c>
      <c r="D44" s="20">
        <v>58.406962761126245</v>
      </c>
    </row>
    <row r="45" spans="1:6" x14ac:dyDescent="0.75">
      <c r="C45" t="s">
        <v>35</v>
      </c>
      <c r="D45" s="20">
        <v>67.960488664088075</v>
      </c>
    </row>
    <row r="46" spans="1:6" x14ac:dyDescent="0.75">
      <c r="C46" t="s">
        <v>36</v>
      </c>
      <c r="D46" s="20">
        <v>53.086608841732989</v>
      </c>
    </row>
    <row r="47" spans="1:6" x14ac:dyDescent="0.75">
      <c r="C47" t="s">
        <v>37</v>
      </c>
      <c r="D47" s="20">
        <v>66.558202700322866</v>
      </c>
    </row>
    <row r="48" spans="1:6" x14ac:dyDescent="0.75">
      <c r="B48">
        <v>2020</v>
      </c>
      <c r="C48" t="s">
        <v>34</v>
      </c>
      <c r="D48" s="20">
        <v>58.78840829225863</v>
      </c>
    </row>
    <row r="49" spans="1:7" x14ac:dyDescent="0.75">
      <c r="C49" t="s">
        <v>35</v>
      </c>
      <c r="D49" s="20">
        <v>35.599314700755372</v>
      </c>
    </row>
    <row r="50" spans="1:7" x14ac:dyDescent="0.75">
      <c r="C50" t="s">
        <v>36</v>
      </c>
      <c r="D50" s="20">
        <v>43.170400000000008</v>
      </c>
    </row>
    <row r="51" spans="1:7" x14ac:dyDescent="0.75">
      <c r="A51" t="s">
        <v>102</v>
      </c>
      <c r="B51" t="s">
        <v>102</v>
      </c>
      <c r="C51" t="s">
        <v>102</v>
      </c>
    </row>
    <row r="52" spans="1:7" x14ac:dyDescent="0.75">
      <c r="A52" t="s">
        <v>14</v>
      </c>
      <c r="B52">
        <v>2018</v>
      </c>
      <c r="C52" t="s">
        <v>37</v>
      </c>
      <c r="D52" s="20">
        <v>266.22905507955937</v>
      </c>
    </row>
    <row r="53" spans="1:7" x14ac:dyDescent="0.75">
      <c r="B53">
        <v>2019</v>
      </c>
      <c r="C53" t="s">
        <v>34</v>
      </c>
      <c r="D53" s="20">
        <v>244.89590136239784</v>
      </c>
    </row>
    <row r="54" spans="1:7" x14ac:dyDescent="0.75">
      <c r="C54" t="s">
        <v>35</v>
      </c>
      <c r="D54" s="20">
        <v>254.28919672716455</v>
      </c>
    </row>
    <row r="55" spans="1:7" x14ac:dyDescent="0.75">
      <c r="C55" t="s">
        <v>36</v>
      </c>
      <c r="D55" s="20">
        <v>280.79372820512833</v>
      </c>
    </row>
    <row r="56" spans="1:7" x14ac:dyDescent="0.75">
      <c r="C56" t="s">
        <v>37</v>
      </c>
      <c r="D56" s="20">
        <v>250.76809838567652</v>
      </c>
      <c r="G56">
        <v>0</v>
      </c>
    </row>
    <row r="57" spans="1:7" x14ac:dyDescent="0.75">
      <c r="B57">
        <v>2020</v>
      </c>
      <c r="C57" t="s">
        <v>34</v>
      </c>
      <c r="D57" s="20">
        <v>227.37791081472898</v>
      </c>
    </row>
    <row r="58" spans="1:7" x14ac:dyDescent="0.75">
      <c r="C58" t="s">
        <v>35</v>
      </c>
      <c r="D58" s="20">
        <v>199.33803207437538</v>
      </c>
    </row>
    <row r="59" spans="1:7" x14ac:dyDescent="0.75">
      <c r="C59" t="s">
        <v>36</v>
      </c>
      <c r="D59" s="20">
        <v>222.02030000000002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49" zoomScaleNormal="49" workbookViewId="0">
      <pane xSplit="1" ySplit="5" topLeftCell="B27" activePane="bottomRight" state="frozen"/>
      <selection pane="topRight" activeCell="B1" sqref="B1"/>
      <selection pane="bottomLeft" activeCell="A6" sqref="A6"/>
      <selection pane="bottomRight"/>
    </sheetView>
  </sheetViews>
  <sheetFormatPr defaultRowHeight="14.75" x14ac:dyDescent="0.75"/>
  <cols>
    <col min="2" max="5" width="10.1796875" bestFit="1" customWidth="1"/>
  </cols>
  <sheetData>
    <row r="1" spans="1:5" ht="26" x14ac:dyDescent="1.2">
      <c r="A1" s="1" t="s">
        <v>30</v>
      </c>
    </row>
    <row r="2" spans="1:5" x14ac:dyDescent="0.75">
      <c r="A2" t="s">
        <v>283</v>
      </c>
    </row>
    <row r="4" spans="1:5" x14ac:dyDescent="0.75">
      <c r="A4" t="s">
        <v>32</v>
      </c>
    </row>
    <row r="5" spans="1:5" x14ac:dyDescent="0.75">
      <c r="B5" t="s">
        <v>104</v>
      </c>
      <c r="C5" t="s">
        <v>105</v>
      </c>
      <c r="D5" t="s">
        <v>106</v>
      </c>
      <c r="E5" t="s">
        <v>79</v>
      </c>
    </row>
    <row r="6" spans="1:5" x14ac:dyDescent="0.75">
      <c r="A6" t="s">
        <v>24</v>
      </c>
      <c r="B6" s="20">
        <v>13264.40788634387</v>
      </c>
      <c r="C6" s="20">
        <v>14219.847646717024</v>
      </c>
      <c r="D6" s="20">
        <v>18728.299999999996</v>
      </c>
      <c r="E6" s="20">
        <f>D6-C6</f>
        <v>4508.4523532829717</v>
      </c>
    </row>
    <row r="7" spans="1:5" ht="44.25" x14ac:dyDescent="0.75">
      <c r="A7" s="14" t="s">
        <v>108</v>
      </c>
      <c r="B7" s="20">
        <v>6266.7851551174263</v>
      </c>
      <c r="C7" s="20">
        <v>3772.1895409645554</v>
      </c>
      <c r="D7" s="20">
        <v>6217</v>
      </c>
      <c r="E7" s="20">
        <f t="shared" ref="E7:E14" si="0">D7-C7</f>
        <v>2444.8104590354446</v>
      </c>
    </row>
    <row r="8" spans="1:5" x14ac:dyDescent="0.75">
      <c r="A8" t="s">
        <v>25</v>
      </c>
      <c r="B8" s="20">
        <v>1855.8974195418966</v>
      </c>
      <c r="C8" s="20">
        <v>1387.8177803602555</v>
      </c>
      <c r="D8" s="20">
        <v>1856</v>
      </c>
      <c r="E8" s="20">
        <f t="shared" si="0"/>
        <v>468.18221963974452</v>
      </c>
    </row>
    <row r="9" spans="1:5" ht="59" x14ac:dyDescent="0.75">
      <c r="A9" s="14" t="s">
        <v>107</v>
      </c>
      <c r="B9" s="20">
        <v>6196.2977674688327</v>
      </c>
      <c r="C9" s="20">
        <v>5005.8392213829165</v>
      </c>
      <c r="D9" s="20">
        <v>4900.8</v>
      </c>
      <c r="E9" s="20">
        <f t="shared" si="0"/>
        <v>-105.03922138291637</v>
      </c>
    </row>
    <row r="10" spans="1:5" x14ac:dyDescent="0.75">
      <c r="A10" t="s">
        <v>26</v>
      </c>
      <c r="B10" s="20">
        <v>27252.148216874459</v>
      </c>
      <c r="C10" s="20">
        <v>25693.023416618249</v>
      </c>
      <c r="D10" s="20">
        <v>31578</v>
      </c>
      <c r="E10" s="20">
        <f t="shared" si="0"/>
        <v>5884.976583381751</v>
      </c>
    </row>
    <row r="11" spans="1:5" x14ac:dyDescent="0.75">
      <c r="A11" t="s">
        <v>27</v>
      </c>
      <c r="B11" s="20">
        <v>1589.1609741954194</v>
      </c>
      <c r="C11" s="20">
        <v>954.78529924462521</v>
      </c>
      <c r="D11" s="20">
        <v>1772.2</v>
      </c>
      <c r="E11" s="20">
        <f t="shared" si="0"/>
        <v>817.41470075537484</v>
      </c>
    </row>
    <row r="12" spans="1:5" x14ac:dyDescent="0.75">
      <c r="A12" t="s">
        <v>28</v>
      </c>
      <c r="B12" s="20">
        <v>32342.047550014504</v>
      </c>
      <c r="C12" s="20">
        <v>26457.969552585706</v>
      </c>
      <c r="D12" s="20">
        <v>31521.4</v>
      </c>
      <c r="E12" s="20">
        <f t="shared" si="0"/>
        <v>5063.4304474142955</v>
      </c>
    </row>
    <row r="13" spans="1:5" x14ac:dyDescent="0.75">
      <c r="A13" t="s">
        <v>29</v>
      </c>
      <c r="B13" s="20">
        <v>26504.576224992754</v>
      </c>
      <c r="C13" s="20">
        <v>18760.946775130738</v>
      </c>
      <c r="D13" s="20">
        <v>33889.199999999997</v>
      </c>
      <c r="E13" s="20">
        <f t="shared" si="0"/>
        <v>15128.253224869259</v>
      </c>
    </row>
    <row r="14" spans="1:5" ht="44.25" x14ac:dyDescent="0.75">
      <c r="A14" s="14" t="s">
        <v>74</v>
      </c>
      <c r="B14" s="20">
        <v>38909.139402725436</v>
      </c>
      <c r="C14" s="20">
        <v>17073.126205694363</v>
      </c>
      <c r="D14" s="20">
        <v>40521</v>
      </c>
      <c r="E14" s="20">
        <f t="shared" si="0"/>
        <v>23447.873794305637</v>
      </c>
    </row>
    <row r="15" spans="1:5" x14ac:dyDescent="0.75">
      <c r="B15" s="20"/>
      <c r="C15" s="20"/>
      <c r="D15" s="20"/>
      <c r="E15" s="20"/>
    </row>
    <row r="16" spans="1:5" x14ac:dyDescent="0.75">
      <c r="B16" s="20"/>
      <c r="C16" s="20"/>
      <c r="D16" s="20"/>
      <c r="E16" s="20"/>
    </row>
    <row r="17" spans="1:5" x14ac:dyDescent="0.75">
      <c r="A17" t="s">
        <v>38</v>
      </c>
      <c r="B17" s="20"/>
      <c r="C17" s="20"/>
      <c r="D17" s="20"/>
      <c r="E17" s="20"/>
    </row>
    <row r="18" spans="1:5" x14ac:dyDescent="0.75">
      <c r="B18" s="20" t="s">
        <v>104</v>
      </c>
      <c r="C18" s="20" t="s">
        <v>105</v>
      </c>
      <c r="D18" s="20" t="s">
        <v>106</v>
      </c>
      <c r="E18" s="60" t="s">
        <v>31</v>
      </c>
    </row>
    <row r="19" spans="1:5" x14ac:dyDescent="0.75">
      <c r="A19" t="s">
        <v>24</v>
      </c>
      <c r="B19" s="20">
        <v>12573.732908089305</v>
      </c>
      <c r="C19" s="20">
        <v>11678.563858221962</v>
      </c>
      <c r="D19" s="20">
        <v>12058.9</v>
      </c>
      <c r="E19" s="60">
        <f>D19-C19</f>
        <v>380.33614177803793</v>
      </c>
    </row>
    <row r="20" spans="1:5" ht="44.25" x14ac:dyDescent="0.75">
      <c r="A20" s="14" t="s">
        <v>108</v>
      </c>
      <c r="B20" s="20">
        <v>16218.184401275736</v>
      </c>
      <c r="C20" s="20">
        <v>16835.725624636838</v>
      </c>
      <c r="D20" s="20">
        <v>15943.900000000001</v>
      </c>
      <c r="E20" s="60">
        <f t="shared" ref="E20:E27" si="1">D20-C20</f>
        <v>-891.82562463683644</v>
      </c>
    </row>
    <row r="21" spans="1:5" x14ac:dyDescent="0.75">
      <c r="A21" t="s">
        <v>25</v>
      </c>
      <c r="B21" s="20">
        <v>1408.4292838503916</v>
      </c>
      <c r="C21" s="20">
        <v>919.72399767576985</v>
      </c>
      <c r="D21" s="20">
        <v>1230.4000000000001</v>
      </c>
      <c r="E21" s="60">
        <f t="shared" si="1"/>
        <v>310.67600232423024</v>
      </c>
    </row>
    <row r="22" spans="1:5" ht="59" x14ac:dyDescent="0.75">
      <c r="A22" s="14" t="s">
        <v>107</v>
      </c>
      <c r="B22" s="20">
        <v>8412.441519280952</v>
      </c>
      <c r="C22" s="20">
        <v>6635.7324230098775</v>
      </c>
      <c r="D22" s="20">
        <v>8567.1</v>
      </c>
      <c r="E22" s="60">
        <f t="shared" si="1"/>
        <v>1931.3675769901229</v>
      </c>
    </row>
    <row r="23" spans="1:5" x14ac:dyDescent="0.75">
      <c r="A23" t="s">
        <v>26</v>
      </c>
      <c r="B23" s="20">
        <v>44187.275558132802</v>
      </c>
      <c r="C23" s="20">
        <v>48056.544334689126</v>
      </c>
      <c r="D23" s="20">
        <v>51428.4</v>
      </c>
      <c r="E23" s="60">
        <f t="shared" si="1"/>
        <v>3371.8556653108753</v>
      </c>
    </row>
    <row r="24" spans="1:5" x14ac:dyDescent="0.75">
      <c r="A24" t="s">
        <v>27</v>
      </c>
      <c r="B24" s="20">
        <v>3113.2098579298354</v>
      </c>
      <c r="C24" s="20">
        <v>2565.2677513073791</v>
      </c>
      <c r="D24" s="20">
        <v>2747.1000000000004</v>
      </c>
      <c r="E24" s="60">
        <f t="shared" si="1"/>
        <v>181.83224869262131</v>
      </c>
    </row>
    <row r="25" spans="1:5" x14ac:dyDescent="0.75">
      <c r="A25" t="s">
        <v>28</v>
      </c>
      <c r="B25" s="20">
        <v>14878.214091040883</v>
      </c>
      <c r="C25" s="20">
        <v>13024.917838466008</v>
      </c>
      <c r="D25" s="20">
        <v>13353.5</v>
      </c>
      <c r="E25" s="60">
        <f t="shared" si="1"/>
        <v>328.58216153399189</v>
      </c>
    </row>
    <row r="26" spans="1:5" x14ac:dyDescent="0.75">
      <c r="A26" t="s">
        <v>29</v>
      </c>
      <c r="B26" s="20">
        <v>68589.502058567712</v>
      </c>
      <c r="C26" s="20">
        <v>68356.936316095293</v>
      </c>
      <c r="D26" s="20">
        <v>76685.7</v>
      </c>
      <c r="E26" s="60">
        <f t="shared" si="1"/>
        <v>8328.7636839047045</v>
      </c>
    </row>
    <row r="27" spans="1:5" ht="44.25" x14ac:dyDescent="0.75">
      <c r="A27" s="14" t="s">
        <v>74</v>
      </c>
      <c r="B27" s="20">
        <v>53295.868773557559</v>
      </c>
      <c r="C27" s="20">
        <v>27692.533875653688</v>
      </c>
      <c r="D27" s="20">
        <v>35226.199999999997</v>
      </c>
      <c r="E27" s="60">
        <f t="shared" si="1"/>
        <v>7533.6661243463095</v>
      </c>
    </row>
    <row r="29" spans="1:5" x14ac:dyDescent="0.75">
      <c r="A29" s="55" t="s">
        <v>45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43" zoomScaleNormal="43" workbookViewId="0">
      <pane xSplit="2" ySplit="7" topLeftCell="C8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75" x14ac:dyDescent="0.75"/>
  <cols>
    <col min="1" max="1" width="8.7265625" style="71"/>
    <col min="2" max="6" width="8.7265625" style="20"/>
    <col min="7" max="7" width="16.81640625" style="20" bestFit="1" customWidth="1"/>
    <col min="8" max="8" width="16.1796875" customWidth="1"/>
    <col min="9" max="9" width="16.81640625" bestFit="1" customWidth="1"/>
    <col min="10" max="10" width="16.81640625" customWidth="1"/>
  </cols>
  <sheetData>
    <row r="1" spans="1:11" ht="26" x14ac:dyDescent="1.2">
      <c r="A1" s="1" t="s">
        <v>307</v>
      </c>
    </row>
    <row r="2" spans="1:11" x14ac:dyDescent="0.75">
      <c r="A2" s="71" t="s">
        <v>284</v>
      </c>
    </row>
    <row r="5" spans="1:11" x14ac:dyDescent="0.75">
      <c r="G5" s="20" t="s">
        <v>109</v>
      </c>
    </row>
    <row r="6" spans="1:11" x14ac:dyDescent="0.75">
      <c r="C6" s="20" t="s">
        <v>110</v>
      </c>
      <c r="G6" s="20" t="s">
        <v>111</v>
      </c>
    </row>
    <row r="7" spans="1:11" x14ac:dyDescent="0.75">
      <c r="C7" s="20" t="s">
        <v>112</v>
      </c>
      <c r="D7" t="s">
        <v>113</v>
      </c>
      <c r="E7" t="s">
        <v>114</v>
      </c>
      <c r="G7" s="20" t="s">
        <v>112</v>
      </c>
      <c r="H7" t="s">
        <v>113</v>
      </c>
      <c r="I7" t="s">
        <v>114</v>
      </c>
      <c r="J7" t="s">
        <v>115</v>
      </c>
      <c r="K7" t="s">
        <v>11</v>
      </c>
    </row>
    <row r="8" spans="1:11" x14ac:dyDescent="0.75">
      <c r="A8" s="71">
        <v>2019</v>
      </c>
      <c r="B8" s="20">
        <v>1</v>
      </c>
      <c r="C8" s="72">
        <f>G8/10^9/$J8</f>
        <v>8.2161460991794861</v>
      </c>
      <c r="D8" s="72">
        <f>H8/10^9/$J8</f>
        <v>8.6003667595897433</v>
      </c>
      <c r="E8" s="72">
        <f>I8/10^9/$J8</f>
        <v>6.7371385752380952</v>
      </c>
      <c r="G8" s="20">
        <v>7681533853</v>
      </c>
      <c r="H8" s="20">
        <v>8040753854</v>
      </c>
      <c r="I8" s="20">
        <v>6298763120</v>
      </c>
      <c r="J8" s="21">
        <f>K8/K$29</f>
        <v>0.93493150684931514</v>
      </c>
      <c r="K8" s="72">
        <v>109.2</v>
      </c>
    </row>
    <row r="9" spans="1:11" x14ac:dyDescent="0.75">
      <c r="B9" s="20">
        <v>2</v>
      </c>
      <c r="C9" s="72">
        <f t="shared" ref="C9:E29" si="0">G9/10^9/$J9</f>
        <v>7.1920194258455954</v>
      </c>
      <c r="D9" s="72">
        <f t="shared" si="0"/>
        <v>9.1406727236621261</v>
      </c>
      <c r="E9" s="72">
        <f t="shared" si="0"/>
        <v>15.0915606524396</v>
      </c>
      <c r="G9" s="20">
        <v>6779463517</v>
      </c>
      <c r="H9" s="20">
        <v>8616336189</v>
      </c>
      <c r="I9" s="20">
        <v>14225863252</v>
      </c>
      <c r="J9" s="21">
        <f t="shared" ref="J9:J29" si="1">K9/K$29</f>
        <v>0.94263698630136983</v>
      </c>
      <c r="K9" s="72">
        <v>110.1</v>
      </c>
    </row>
    <row r="10" spans="1:11" x14ac:dyDescent="0.75">
      <c r="B10" s="20">
        <v>3</v>
      </c>
      <c r="C10" s="72">
        <f t="shared" si="0"/>
        <v>8.7600264799279284</v>
      </c>
      <c r="D10" s="72">
        <f t="shared" si="0"/>
        <v>11.252429046745947</v>
      </c>
      <c r="E10" s="72">
        <f t="shared" si="0"/>
        <v>14.286061193989191</v>
      </c>
      <c r="G10" s="20">
        <v>8325025165</v>
      </c>
      <c r="H10" s="20">
        <v>10693661166</v>
      </c>
      <c r="I10" s="20">
        <v>13576650621</v>
      </c>
      <c r="J10" s="21">
        <f t="shared" si="1"/>
        <v>0.95034246575342463</v>
      </c>
      <c r="K10" s="72">
        <v>111</v>
      </c>
    </row>
    <row r="11" spans="1:11" x14ac:dyDescent="0.75">
      <c r="B11" s="20">
        <v>4</v>
      </c>
      <c r="C11" s="72">
        <f t="shared" si="0"/>
        <v>7.7350454525049237</v>
      </c>
      <c r="D11" s="72">
        <f t="shared" si="0"/>
        <v>9.8243959908039393</v>
      </c>
      <c r="E11" s="72">
        <f t="shared" si="0"/>
        <v>15.431298799641898</v>
      </c>
      <c r="G11" s="20">
        <v>7397299461</v>
      </c>
      <c r="H11" s="20">
        <v>9395419796</v>
      </c>
      <c r="I11" s="20">
        <v>14757500650</v>
      </c>
      <c r="J11" s="21">
        <f t="shared" si="1"/>
        <v>0.95633561643835618</v>
      </c>
      <c r="K11" s="72">
        <v>111.7</v>
      </c>
    </row>
    <row r="12" spans="1:11" x14ac:dyDescent="0.75">
      <c r="B12" s="20">
        <v>5</v>
      </c>
      <c r="C12" s="72">
        <f t="shared" si="0"/>
        <v>9.1649161549285711</v>
      </c>
      <c r="D12" s="72">
        <f t="shared" si="0"/>
        <v>9.5718440553285706</v>
      </c>
      <c r="E12" s="72">
        <f t="shared" si="0"/>
        <v>13.689054891657143</v>
      </c>
      <c r="G12" s="20">
        <v>8788275765</v>
      </c>
      <c r="H12" s="20">
        <v>9178480601</v>
      </c>
      <c r="I12" s="20">
        <v>13126490992</v>
      </c>
      <c r="J12" s="21">
        <f t="shared" si="1"/>
        <v>0.95890410958904115</v>
      </c>
      <c r="K12" s="72">
        <v>112</v>
      </c>
    </row>
    <row r="13" spans="1:11" x14ac:dyDescent="0.75">
      <c r="B13" s="20">
        <v>6</v>
      </c>
      <c r="C13" s="72">
        <f t="shared" si="0"/>
        <v>8.987323060967972</v>
      </c>
      <c r="D13" s="72">
        <f t="shared" si="0"/>
        <v>10.251040392868328</v>
      </c>
      <c r="E13" s="72">
        <f t="shared" si="0"/>
        <v>13.834348985323842</v>
      </c>
      <c r="G13" s="20">
        <v>8648759521</v>
      </c>
      <c r="H13" s="20">
        <v>9864871063</v>
      </c>
      <c r="I13" s="20">
        <v>13313192003</v>
      </c>
      <c r="J13" s="21">
        <f t="shared" si="1"/>
        <v>0.96232876712328774</v>
      </c>
      <c r="K13" s="72">
        <v>112.4</v>
      </c>
    </row>
    <row r="14" spans="1:11" x14ac:dyDescent="0.75">
      <c r="B14" s="20">
        <v>7</v>
      </c>
      <c r="C14" s="72">
        <f t="shared" si="0"/>
        <v>10.51153505316312</v>
      </c>
      <c r="D14" s="72">
        <f t="shared" si="0"/>
        <v>11.957870623234044</v>
      </c>
      <c r="E14" s="72">
        <f t="shared" si="0"/>
        <v>17.477131309148938</v>
      </c>
      <c r="G14" s="20">
        <v>10151550976</v>
      </c>
      <c r="H14" s="20">
        <v>11548354506</v>
      </c>
      <c r="I14" s="20">
        <v>16878599415</v>
      </c>
      <c r="J14" s="21">
        <f t="shared" si="1"/>
        <v>0.96575342465753422</v>
      </c>
      <c r="K14" s="72">
        <v>112.8</v>
      </c>
    </row>
    <row r="15" spans="1:11" x14ac:dyDescent="0.75">
      <c r="B15" s="20">
        <v>8</v>
      </c>
      <c r="C15" s="72">
        <f t="shared" si="0"/>
        <v>9.7972211064615387</v>
      </c>
      <c r="D15" s="72">
        <f t="shared" si="0"/>
        <v>11.15080713595756</v>
      </c>
      <c r="E15" s="72">
        <f t="shared" si="0"/>
        <v>18.154230203515471</v>
      </c>
      <c r="G15" s="20">
        <v>9486863931</v>
      </c>
      <c r="H15" s="20">
        <v>10797570951</v>
      </c>
      <c r="I15" s="20">
        <v>17579139007</v>
      </c>
      <c r="J15" s="21">
        <f t="shared" si="1"/>
        <v>0.96832191780821919</v>
      </c>
      <c r="K15" s="72">
        <v>113.1</v>
      </c>
    </row>
    <row r="16" spans="1:11" x14ac:dyDescent="0.75">
      <c r="B16" s="20">
        <v>9</v>
      </c>
      <c r="C16" s="72">
        <f t="shared" si="0"/>
        <v>8.4700706157742509</v>
      </c>
      <c r="D16" s="72">
        <f t="shared" si="0"/>
        <v>9.2543895475555544</v>
      </c>
      <c r="E16" s="72">
        <f t="shared" si="0"/>
        <v>16.031778575943562</v>
      </c>
      <c r="G16" s="20">
        <v>8223510341</v>
      </c>
      <c r="H16" s="20">
        <v>8984998071</v>
      </c>
      <c r="I16" s="20">
        <v>15565100090</v>
      </c>
      <c r="J16" s="21">
        <f t="shared" si="1"/>
        <v>0.97089041095890416</v>
      </c>
      <c r="K16" s="72">
        <v>113.4</v>
      </c>
    </row>
    <row r="17" spans="1:11" x14ac:dyDescent="0.75">
      <c r="B17" s="20">
        <v>10</v>
      </c>
      <c r="C17" s="72">
        <f t="shared" si="0"/>
        <v>8.5196026859823633</v>
      </c>
      <c r="D17" s="72">
        <f t="shared" si="0"/>
        <v>11.060147259456791</v>
      </c>
      <c r="E17" s="72">
        <f t="shared" si="0"/>
        <v>17.02128754745679</v>
      </c>
      <c r="G17" s="20">
        <v>8271600553</v>
      </c>
      <c r="H17" s="20">
        <v>10738190918</v>
      </c>
      <c r="I17" s="20">
        <v>16525804862</v>
      </c>
      <c r="J17" s="21">
        <f t="shared" si="1"/>
        <v>0.97089041095890416</v>
      </c>
      <c r="K17" s="72">
        <v>113.4</v>
      </c>
    </row>
    <row r="18" spans="1:11" x14ac:dyDescent="0.75">
      <c r="B18" s="20">
        <v>11</v>
      </c>
      <c r="C18" s="72">
        <f t="shared" si="0"/>
        <v>8.8257951451770928</v>
      </c>
      <c r="D18" s="72">
        <f t="shared" si="0"/>
        <v>6.1931768484792942</v>
      </c>
      <c r="E18" s="72">
        <f t="shared" si="0"/>
        <v>15.651706225607048</v>
      </c>
      <c r="G18" s="20">
        <v>8576436207</v>
      </c>
      <c r="H18" s="20">
        <v>6018198393</v>
      </c>
      <c r="I18" s="20">
        <v>15209491923</v>
      </c>
      <c r="J18" s="21">
        <f t="shared" si="1"/>
        <v>0.97174657534246578</v>
      </c>
      <c r="K18" s="72">
        <v>113.5</v>
      </c>
    </row>
    <row r="19" spans="1:11" x14ac:dyDescent="0.75">
      <c r="B19" s="20">
        <v>12</v>
      </c>
      <c r="C19" s="72">
        <f t="shared" si="0"/>
        <v>7.0575492993602822</v>
      </c>
      <c r="D19" s="72">
        <f t="shared" si="0"/>
        <v>3.5321416832056238</v>
      </c>
      <c r="E19" s="72">
        <f t="shared" si="0"/>
        <v>7.8422584409138851</v>
      </c>
      <c r="G19" s="20">
        <v>6876276629</v>
      </c>
      <c r="H19" s="20">
        <v>3441418866</v>
      </c>
      <c r="I19" s="20">
        <v>7640830570</v>
      </c>
      <c r="J19" s="21">
        <f t="shared" si="1"/>
        <v>0.97431506849315064</v>
      </c>
      <c r="K19" s="72">
        <v>113.8</v>
      </c>
    </row>
    <row r="20" spans="1:11" x14ac:dyDescent="0.75">
      <c r="A20" s="71">
        <v>2020</v>
      </c>
      <c r="B20" s="20">
        <v>1</v>
      </c>
      <c r="C20" s="72">
        <f t="shared" si="0"/>
        <v>8.1902954294127959</v>
      </c>
      <c r="D20" s="72">
        <f t="shared" si="0"/>
        <v>9.4666298196669576</v>
      </c>
      <c r="E20" s="72">
        <f t="shared" si="0"/>
        <v>7.0162094164697635</v>
      </c>
      <c r="G20" s="20">
        <v>8000964970</v>
      </c>
      <c r="H20" s="20">
        <v>9247795055</v>
      </c>
      <c r="I20" s="20">
        <v>6854019644</v>
      </c>
      <c r="J20" s="21">
        <f t="shared" si="1"/>
        <v>0.97688356164383561</v>
      </c>
      <c r="K20" s="72">
        <v>114.1</v>
      </c>
    </row>
    <row r="21" spans="1:11" x14ac:dyDescent="0.75">
      <c r="B21" s="20">
        <v>2</v>
      </c>
      <c r="C21" s="72">
        <f t="shared" si="0"/>
        <v>6.2034887945555548</v>
      </c>
      <c r="D21" s="72">
        <f t="shared" si="0"/>
        <v>9.2186177742638886</v>
      </c>
      <c r="E21" s="72">
        <f t="shared" si="0"/>
        <v>14.426009659680556</v>
      </c>
      <c r="G21" s="20">
        <v>6118509496</v>
      </c>
      <c r="H21" s="20">
        <v>9092335339</v>
      </c>
      <c r="I21" s="20">
        <v>14228393089</v>
      </c>
      <c r="J21" s="21">
        <f t="shared" si="1"/>
        <v>0.98630136986301375</v>
      </c>
      <c r="K21" s="72">
        <v>115.2</v>
      </c>
    </row>
    <row r="22" spans="1:11" x14ac:dyDescent="0.75">
      <c r="B22" s="20">
        <v>3</v>
      </c>
      <c r="C22" s="72">
        <f t="shared" si="0"/>
        <v>6.8753207439584783</v>
      </c>
      <c r="D22" s="72">
        <f t="shared" si="0"/>
        <v>9.8399559447889278</v>
      </c>
      <c r="E22" s="72">
        <f t="shared" si="0"/>
        <v>14.341907435058825</v>
      </c>
      <c r="G22" s="20">
        <v>6804683887</v>
      </c>
      <c r="H22" s="20">
        <v>9738860507</v>
      </c>
      <c r="I22" s="20">
        <v>14194559071</v>
      </c>
      <c r="J22" s="21">
        <f t="shared" si="1"/>
        <v>0.98972602739726023</v>
      </c>
      <c r="K22" s="72">
        <v>115.6</v>
      </c>
    </row>
    <row r="23" spans="1:11" x14ac:dyDescent="0.75">
      <c r="B23" s="20">
        <v>4</v>
      </c>
      <c r="C23" s="72">
        <f t="shared" si="0"/>
        <v>6.1016321157843478</v>
      </c>
      <c r="D23" s="72">
        <f t="shared" si="0"/>
        <v>6.2986448174330434</v>
      </c>
      <c r="E23" s="72">
        <f t="shared" si="0"/>
        <v>1.8114489320486957</v>
      </c>
      <c r="G23" s="20">
        <v>6007600114</v>
      </c>
      <c r="H23" s="20">
        <v>6201576661</v>
      </c>
      <c r="I23" s="20">
        <v>1783532767</v>
      </c>
      <c r="J23" s="21">
        <f t="shared" si="1"/>
        <v>0.9845890410958904</v>
      </c>
      <c r="K23" s="72">
        <v>115</v>
      </c>
    </row>
    <row r="24" spans="1:11" x14ac:dyDescent="0.75">
      <c r="B24" s="20">
        <v>5</v>
      </c>
      <c r="C24" s="72">
        <f t="shared" si="0"/>
        <v>4.2499381059667538</v>
      </c>
      <c r="D24" s="72">
        <f t="shared" si="0"/>
        <v>5.1947402608293958</v>
      </c>
      <c r="E24" s="72">
        <f t="shared" si="0"/>
        <v>5.6791755529098866</v>
      </c>
      <c r="G24" s="20">
        <v>4158971965</v>
      </c>
      <c r="H24" s="20">
        <v>5083551471</v>
      </c>
      <c r="I24" s="20">
        <v>5557617857</v>
      </c>
      <c r="J24" s="21">
        <f t="shared" si="1"/>
        <v>0.97859589041095896</v>
      </c>
      <c r="K24" s="72">
        <v>114.3</v>
      </c>
    </row>
    <row r="25" spans="1:11" x14ac:dyDescent="0.75">
      <c r="B25" s="20">
        <v>6</v>
      </c>
      <c r="C25" s="72">
        <f t="shared" si="0"/>
        <v>2.5950824328772844</v>
      </c>
      <c r="D25" s="72">
        <f t="shared" si="0"/>
        <v>1.8825368276692775</v>
      </c>
      <c r="E25" s="72">
        <f t="shared" si="0"/>
        <v>8.5605940782872061</v>
      </c>
      <c r="G25" s="20">
        <v>2552867907</v>
      </c>
      <c r="H25" s="20">
        <v>1851913369</v>
      </c>
      <c r="I25" s="20">
        <v>8421337839</v>
      </c>
      <c r="J25" s="21">
        <f t="shared" si="1"/>
        <v>0.98373287671232879</v>
      </c>
      <c r="K25" s="72">
        <v>114.9</v>
      </c>
    </row>
    <row r="26" spans="1:11" x14ac:dyDescent="0.75">
      <c r="B26" s="20">
        <v>7</v>
      </c>
      <c r="C26" s="72">
        <f t="shared" si="0"/>
        <v>4.8171147914639167</v>
      </c>
      <c r="D26" s="72">
        <f t="shared" si="0"/>
        <v>3.454403593292096</v>
      </c>
      <c r="E26" s="72">
        <f t="shared" si="0"/>
        <v>11.60028122549828</v>
      </c>
      <c r="G26" s="20">
        <v>4800617823</v>
      </c>
      <c r="H26" s="20">
        <v>3442573444</v>
      </c>
      <c r="I26" s="20">
        <v>11560554235</v>
      </c>
      <c r="J26" s="21">
        <f t="shared" si="1"/>
        <v>0.99657534246575352</v>
      </c>
      <c r="K26" s="72">
        <v>116.4</v>
      </c>
    </row>
    <row r="27" spans="1:11" x14ac:dyDescent="0.75">
      <c r="B27" s="20">
        <v>8</v>
      </c>
      <c r="C27" s="72">
        <f t="shared" si="0"/>
        <v>5.9909058087147757</v>
      </c>
      <c r="D27" s="72">
        <f t="shared" si="0"/>
        <v>5.0126202727835043</v>
      </c>
      <c r="E27" s="72">
        <f t="shared" si="0"/>
        <v>12.337813282213057</v>
      </c>
      <c r="G27" s="20">
        <v>5970389008</v>
      </c>
      <c r="H27" s="20">
        <v>4995453765</v>
      </c>
      <c r="I27" s="20">
        <v>12295560497</v>
      </c>
      <c r="J27" s="21">
        <f t="shared" si="1"/>
        <v>0.99657534246575352</v>
      </c>
      <c r="K27" s="72">
        <v>116.4</v>
      </c>
    </row>
    <row r="28" spans="1:11" x14ac:dyDescent="0.75">
      <c r="B28" s="20">
        <v>9</v>
      </c>
      <c r="C28" s="72">
        <f t="shared" si="0"/>
        <v>5.5134578444734137</v>
      </c>
      <c r="D28" s="72">
        <f t="shared" si="0"/>
        <v>8.9355562410017164</v>
      </c>
      <c r="E28" s="72">
        <f t="shared" si="0"/>
        <v>13.562853460144083</v>
      </c>
      <c r="G28" s="20">
        <v>5504016992</v>
      </c>
      <c r="H28" s="20">
        <v>8920255631</v>
      </c>
      <c r="I28" s="20">
        <v>13539629396</v>
      </c>
      <c r="J28" s="21">
        <f t="shared" si="1"/>
        <v>0.99828767123287665</v>
      </c>
      <c r="K28" s="72">
        <v>116.6</v>
      </c>
    </row>
    <row r="29" spans="1:11" x14ac:dyDescent="0.75">
      <c r="B29" s="20">
        <v>10</v>
      </c>
      <c r="C29" s="72">
        <f t="shared" si="0"/>
        <v>7.8614481339999998</v>
      </c>
      <c r="D29" s="72">
        <f t="shared" si="0"/>
        <v>11.512078145</v>
      </c>
      <c r="E29" s="72">
        <f t="shared" si="0"/>
        <v>18.105889766000001</v>
      </c>
      <c r="G29" s="20">
        <v>7861448134</v>
      </c>
      <c r="H29" s="20">
        <v>11512078145</v>
      </c>
      <c r="I29" s="20">
        <v>18105889766</v>
      </c>
      <c r="J29" s="21">
        <f t="shared" si="1"/>
        <v>1</v>
      </c>
      <c r="K29" s="72">
        <v>116.8</v>
      </c>
    </row>
    <row r="31" spans="1:11" x14ac:dyDescent="0.75">
      <c r="C31" s="21"/>
      <c r="D31" s="21"/>
      <c r="E31" s="21"/>
    </row>
    <row r="32" spans="1:11" x14ac:dyDescent="0.75">
      <c r="A32" s="20" t="s">
        <v>285</v>
      </c>
      <c r="C32" s="21"/>
      <c r="D32" s="21"/>
      <c r="E32" s="21"/>
    </row>
    <row r="33" spans="3:5" x14ac:dyDescent="0.75">
      <c r="C33" s="21"/>
      <c r="D33" s="21"/>
      <c r="E33" s="21"/>
    </row>
    <row r="36" spans="3:5" x14ac:dyDescent="0.75">
      <c r="E36" s="2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41" zoomScaleNormal="41" workbookViewId="0">
      <pane xSplit="1" ySplit="8" topLeftCell="B11" activePane="bottomRight" state="frozen"/>
      <selection pane="topRight" activeCell="E1" sqref="E1"/>
      <selection pane="bottomLeft" activeCell="A9" sqref="A9"/>
      <selection pane="bottomRight" activeCell="O7" sqref="O7"/>
    </sheetView>
  </sheetViews>
  <sheetFormatPr defaultRowHeight="14.75" x14ac:dyDescent="0.75"/>
  <cols>
    <col min="1" max="11" width="8.7265625" style="20"/>
    <col min="12" max="16" width="15.76953125" style="20" bestFit="1" customWidth="1"/>
    <col min="17" max="17" width="16.81640625" style="20" bestFit="1" customWidth="1"/>
    <col min="18" max="18" width="15.76953125" style="20" bestFit="1" customWidth="1"/>
    <col min="19" max="19" width="15.76953125" style="20" customWidth="1"/>
    <col min="20" max="21" width="15.76953125" style="20" bestFit="1" customWidth="1"/>
    <col min="22" max="22" width="8.7265625" style="21"/>
    <col min="23" max="23" width="8.7265625" style="72"/>
    <col min="24" max="16384" width="8.7265625" style="20"/>
  </cols>
  <sheetData>
    <row r="1" spans="1:23" ht="26" x14ac:dyDescent="1.2">
      <c r="A1" s="1" t="s">
        <v>286</v>
      </c>
    </row>
    <row r="2" spans="1:23" x14ac:dyDescent="0.75">
      <c r="A2" s="20" t="s">
        <v>287</v>
      </c>
    </row>
    <row r="5" spans="1:23" x14ac:dyDescent="0.75">
      <c r="L5" s="20" t="s">
        <v>116</v>
      </c>
    </row>
    <row r="6" spans="1:23" x14ac:dyDescent="0.75">
      <c r="L6" s="20" t="s">
        <v>109</v>
      </c>
    </row>
    <row r="7" spans="1:23" x14ac:dyDescent="0.75">
      <c r="L7" s="20" t="s">
        <v>117</v>
      </c>
      <c r="M7" s="20" t="s">
        <v>118</v>
      </c>
      <c r="N7" s="20" t="s">
        <v>119</v>
      </c>
      <c r="O7" s="20" t="s">
        <v>120</v>
      </c>
      <c r="P7" s="20" t="s">
        <v>121</v>
      </c>
      <c r="Q7" s="20" t="s">
        <v>122</v>
      </c>
      <c r="R7" s="20" t="s">
        <v>123</v>
      </c>
      <c r="S7" s="20" t="s">
        <v>124</v>
      </c>
      <c r="T7" s="20" t="s">
        <v>125</v>
      </c>
      <c r="U7" s="20" t="s">
        <v>126</v>
      </c>
    </row>
    <row r="8" spans="1:23" x14ac:dyDescent="0.75">
      <c r="B8" s="20" t="s">
        <v>127</v>
      </c>
      <c r="C8" s="20" t="s">
        <v>128</v>
      </c>
      <c r="D8" s="20" t="s">
        <v>129</v>
      </c>
      <c r="E8" s="20" t="s">
        <v>130</v>
      </c>
      <c r="F8" s="20" t="s">
        <v>131</v>
      </c>
      <c r="G8" s="20" t="s">
        <v>132</v>
      </c>
      <c r="H8" s="20" t="s">
        <v>133</v>
      </c>
      <c r="I8" s="20" t="s">
        <v>134</v>
      </c>
      <c r="J8" s="20" t="s">
        <v>135</v>
      </c>
      <c r="V8" s="21" t="s">
        <v>136</v>
      </c>
      <c r="W8" s="72" t="s">
        <v>11</v>
      </c>
    </row>
    <row r="9" spans="1:23" x14ac:dyDescent="0.75">
      <c r="A9" s="20" t="s">
        <v>137</v>
      </c>
      <c r="B9" s="72">
        <v>1.6475085764487292</v>
      </c>
      <c r="C9" s="72">
        <v>2.2310303577353201</v>
      </c>
      <c r="D9" s="72">
        <v>0.89703526746362838</v>
      </c>
      <c r="E9" s="72">
        <v>2.6032596379456616</v>
      </c>
      <c r="F9" s="72">
        <v>4.3381023649009638</v>
      </c>
      <c r="G9" s="72">
        <v>4.2201033089991231</v>
      </c>
      <c r="H9" s="72">
        <v>7.109967545479404</v>
      </c>
      <c r="I9" s="72">
        <v>9.0710733980297995</v>
      </c>
      <c r="J9" s="72">
        <v>6.4509907633163897</v>
      </c>
      <c r="L9" s="20">
        <v>8861382489</v>
      </c>
      <c r="M9" s="20">
        <v>2543081547</v>
      </c>
      <c r="N9" s="20">
        <v>2179456882</v>
      </c>
      <c r="O9" s="20">
        <v>6945610419</v>
      </c>
      <c r="P9" s="20">
        <v>876299007</v>
      </c>
      <c r="Q9" s="20">
        <v>6301866833</v>
      </c>
      <c r="R9" s="20">
        <v>4122549551</v>
      </c>
      <c r="S9" s="20">
        <v>1609424046</v>
      </c>
      <c r="T9" s="20">
        <v>4237820889</v>
      </c>
      <c r="U9" s="20">
        <v>5847244935</v>
      </c>
      <c r="V9" s="21">
        <v>0.97688356164383561</v>
      </c>
      <c r="W9" s="72">
        <v>114.1</v>
      </c>
    </row>
    <row r="10" spans="1:23" x14ac:dyDescent="0.75">
      <c r="A10" s="20" t="s">
        <v>138</v>
      </c>
      <c r="B10" s="72">
        <v>1.9458275854027778</v>
      </c>
      <c r="C10" s="72">
        <v>1.7704756531388888</v>
      </c>
      <c r="D10" s="72">
        <v>1.9073020838055554</v>
      </c>
      <c r="E10" s="72">
        <v>2.7077318704027773</v>
      </c>
      <c r="F10" s="72">
        <v>3.5990079538194442</v>
      </c>
      <c r="G10" s="72">
        <v>4.0008589003055555</v>
      </c>
      <c r="H10" s="72">
        <v>5.4254401722499992</v>
      </c>
      <c r="I10" s="72">
        <v>7.6818905321527771</v>
      </c>
      <c r="J10" s="72">
        <v>8.1557362088194445</v>
      </c>
      <c r="L10" s="20">
        <v>7576659155</v>
      </c>
      <c r="M10" s="20">
        <v>2670639653</v>
      </c>
      <c r="N10" s="20">
        <v>1746222562</v>
      </c>
      <c r="O10" s="20">
        <v>5351119074</v>
      </c>
      <c r="P10" s="20">
        <v>1881174658</v>
      </c>
      <c r="Q10" s="20">
        <v>8044013795</v>
      </c>
      <c r="R10" s="20">
        <v>3946052614</v>
      </c>
      <c r="S10" s="20">
        <v>1919172413</v>
      </c>
      <c r="T10" s="20">
        <v>3549706475</v>
      </c>
      <c r="U10" s="20">
        <v>5468878888</v>
      </c>
      <c r="V10" s="21">
        <v>0.98630136986301375</v>
      </c>
      <c r="W10" s="72">
        <v>115.2</v>
      </c>
    </row>
    <row r="11" spans="1:23" x14ac:dyDescent="0.75">
      <c r="A11" s="20" t="s">
        <v>139</v>
      </c>
      <c r="B11" s="72">
        <v>2.1857425419930796</v>
      </c>
      <c r="C11" s="72">
        <v>1.9701823343252596</v>
      </c>
      <c r="D11" s="72">
        <v>2.505675705550173</v>
      </c>
      <c r="E11" s="72">
        <v>2.9319699095224916</v>
      </c>
      <c r="F11" s="72">
        <v>3.8458290654532874</v>
      </c>
      <c r="G11" s="72">
        <v>3.8359671312110728</v>
      </c>
      <c r="H11" s="72">
        <v>5.7740538904775081</v>
      </c>
      <c r="I11" s="72">
        <v>7.1234756183391008</v>
      </c>
      <c r="J11" s="72">
        <v>10.04486477651211</v>
      </c>
      <c r="L11" s="20">
        <v>7050289225</v>
      </c>
      <c r="M11" s="20">
        <v>2901846931</v>
      </c>
      <c r="N11" s="20">
        <v>1949940735</v>
      </c>
      <c r="O11" s="20">
        <v>5714731419</v>
      </c>
      <c r="P11" s="20">
        <v>2479932462</v>
      </c>
      <c r="Q11" s="20">
        <v>9941664111</v>
      </c>
      <c r="R11" s="20">
        <v>3796556510</v>
      </c>
      <c r="S11" s="20">
        <v>2163286283</v>
      </c>
      <c r="T11" s="20">
        <v>3806317123</v>
      </c>
      <c r="U11" s="20">
        <v>5969603406</v>
      </c>
      <c r="V11" s="21">
        <v>0.98972602739726023</v>
      </c>
      <c r="W11" s="72">
        <v>115.6</v>
      </c>
    </row>
    <row r="12" spans="1:23" x14ac:dyDescent="0.75">
      <c r="A12" s="20" t="s">
        <v>140</v>
      </c>
      <c r="B12" s="72">
        <v>0.48982765689043478</v>
      </c>
      <c r="C12" s="72">
        <v>0.72071383021913049</v>
      </c>
      <c r="D12" s="72">
        <v>0</v>
      </c>
      <c r="E12" s="72">
        <v>0.9818080535652175</v>
      </c>
      <c r="F12" s="72">
        <v>1.2471553732034784</v>
      </c>
      <c r="G12" s="72">
        <v>1.6345141250086956</v>
      </c>
      <c r="H12" s="72">
        <v>3.39354927136</v>
      </c>
      <c r="I12" s="72">
        <v>6.7317667517634776</v>
      </c>
      <c r="J12" s="72">
        <v>0.60775097631999997</v>
      </c>
      <c r="L12" s="20">
        <v>6628023771</v>
      </c>
      <c r="M12" s="20">
        <v>966677450</v>
      </c>
      <c r="N12" s="20">
        <v>709606939</v>
      </c>
      <c r="O12" s="20">
        <v>3341251423</v>
      </c>
      <c r="P12" s="20">
        <v>0</v>
      </c>
      <c r="Q12" s="20">
        <v>598384951</v>
      </c>
      <c r="R12" s="20">
        <v>1609324695</v>
      </c>
      <c r="S12" s="20">
        <v>482278943</v>
      </c>
      <c r="T12" s="20">
        <v>1227935513</v>
      </c>
      <c r="U12" s="20">
        <v>1710214456</v>
      </c>
      <c r="V12" s="21">
        <v>0.9845890410958904</v>
      </c>
      <c r="W12" s="72">
        <v>115</v>
      </c>
    </row>
    <row r="13" spans="1:23" x14ac:dyDescent="0.75">
      <c r="A13" s="20" t="s">
        <v>141</v>
      </c>
      <c r="B13" s="72">
        <v>1.9663409052248468</v>
      </c>
      <c r="C13" s="72">
        <v>1.7574654030866141</v>
      </c>
      <c r="D13" s="72">
        <v>0.83682684857392819</v>
      </c>
      <c r="E13" s="72">
        <v>3.6377247921049864</v>
      </c>
      <c r="F13" s="72">
        <v>4.2616091186001741</v>
      </c>
      <c r="G13" s="72">
        <v>3.6071246452073491</v>
      </c>
      <c r="H13" s="72">
        <v>5.3959869081224845</v>
      </c>
      <c r="I13" s="72">
        <v>6.8290148277585301</v>
      </c>
      <c r="J13" s="72">
        <v>8.9092621361189845</v>
      </c>
      <c r="L13" s="20">
        <v>6682845846</v>
      </c>
      <c r="M13" s="20">
        <v>3559862532</v>
      </c>
      <c r="N13" s="20">
        <v>1719848421</v>
      </c>
      <c r="O13" s="20">
        <v>5280490613</v>
      </c>
      <c r="P13" s="20">
        <v>818915315</v>
      </c>
      <c r="Q13" s="20">
        <v>8718567313</v>
      </c>
      <c r="R13" s="20">
        <v>3529917354</v>
      </c>
      <c r="S13" s="20">
        <v>1924253129</v>
      </c>
      <c r="T13" s="20">
        <v>4170393170</v>
      </c>
      <c r="U13" s="20">
        <v>6094646299</v>
      </c>
      <c r="V13" s="21">
        <v>0.97859589041095896</v>
      </c>
      <c r="W13" s="72">
        <v>114.3</v>
      </c>
    </row>
    <row r="14" spans="1:23" x14ac:dyDescent="0.75">
      <c r="A14" s="20" t="s">
        <v>142</v>
      </c>
      <c r="B14" s="72">
        <v>2.0097773113037425</v>
      </c>
      <c r="C14" s="72">
        <v>2.9476226947815491</v>
      </c>
      <c r="D14" s="72">
        <v>1.520445168</v>
      </c>
      <c r="E14" s="72">
        <v>4.1874598110078329</v>
      </c>
      <c r="F14" s="72">
        <v>3.9182876513002611</v>
      </c>
      <c r="G14" s="72">
        <v>5.7969130960208881</v>
      </c>
      <c r="H14" s="72">
        <v>5.085175497761532</v>
      </c>
      <c r="I14" s="72">
        <v>7.3228338642854656</v>
      </c>
      <c r="J14" s="72">
        <v>10.710934172713664</v>
      </c>
      <c r="L14" s="20">
        <v>7203712423</v>
      </c>
      <c r="M14" s="20">
        <v>4119341886</v>
      </c>
      <c r="N14" s="20">
        <v>2899673353</v>
      </c>
      <c r="O14" s="20">
        <v>5002454321</v>
      </c>
      <c r="P14" s="20">
        <v>1495711899</v>
      </c>
      <c r="Q14" s="20">
        <v>10536698086</v>
      </c>
      <c r="R14" s="20">
        <v>5702613996</v>
      </c>
      <c r="S14" s="20">
        <v>1977084016</v>
      </c>
      <c r="T14" s="20">
        <v>3854548383</v>
      </c>
      <c r="U14" s="20">
        <v>5831632399</v>
      </c>
      <c r="V14" s="21">
        <v>0.98373287671232879</v>
      </c>
      <c r="W14" s="72">
        <v>114.9</v>
      </c>
    </row>
    <row r="15" spans="1:23" x14ac:dyDescent="0.75">
      <c r="A15" s="20" t="s">
        <v>143</v>
      </c>
      <c r="B15" s="72">
        <v>1.6787259294020616</v>
      </c>
      <c r="C15" s="72">
        <v>1.6179146666529207</v>
      </c>
      <c r="D15" s="72">
        <v>1.6096439974432988</v>
      </c>
      <c r="E15" s="72">
        <v>4.8462809425429549</v>
      </c>
      <c r="F15" s="72">
        <v>2.9800280364673539</v>
      </c>
      <c r="G15" s="72">
        <v>3.5895482825704463</v>
      </c>
      <c r="H15" s="72">
        <v>4.6922889858281787</v>
      </c>
      <c r="I15" s="72">
        <v>8.1051634169621991</v>
      </c>
      <c r="J15" s="72">
        <v>9.5656435291821289</v>
      </c>
      <c r="L15" s="20">
        <v>8077406008</v>
      </c>
      <c r="M15" s="20">
        <v>4829684090</v>
      </c>
      <c r="N15" s="20">
        <v>1612373863</v>
      </c>
      <c r="O15" s="20">
        <v>4676219503</v>
      </c>
      <c r="P15" s="20">
        <v>1604131518</v>
      </c>
      <c r="Q15" s="20">
        <v>9532884476</v>
      </c>
      <c r="R15" s="20">
        <v>3577255309</v>
      </c>
      <c r="S15" s="20">
        <v>1672976868</v>
      </c>
      <c r="T15" s="20">
        <v>2969822461</v>
      </c>
      <c r="U15" s="20">
        <v>4642799329</v>
      </c>
      <c r="V15" s="21">
        <v>0.99657534246575352</v>
      </c>
      <c r="W15" s="72">
        <v>116.4</v>
      </c>
    </row>
    <row r="16" spans="1:23" x14ac:dyDescent="0.75">
      <c r="A16" s="20" t="s">
        <v>144</v>
      </c>
      <c r="B16" s="72">
        <v>1.738701199161512</v>
      </c>
      <c r="C16" s="72">
        <v>2.0387762524536077</v>
      </c>
      <c r="D16" s="72">
        <v>2.2686491594364258</v>
      </c>
      <c r="E16" s="72">
        <v>3.9300294208659787</v>
      </c>
      <c r="F16" s="72">
        <v>2.8697935470927836</v>
      </c>
      <c r="G16" s="72">
        <v>5.4619272623505157</v>
      </c>
      <c r="H16" s="72">
        <v>4.8172831610721643</v>
      </c>
      <c r="I16" s="72">
        <v>8.2215656367010297</v>
      </c>
      <c r="J16" s="72">
        <v>11.897829467326458</v>
      </c>
      <c r="L16" s="20">
        <v>8193409590</v>
      </c>
      <c r="M16" s="20">
        <v>3916570416</v>
      </c>
      <c r="N16" s="20">
        <v>2031794142</v>
      </c>
      <c r="O16" s="20">
        <v>4800785616</v>
      </c>
      <c r="P16" s="20">
        <v>2260879813</v>
      </c>
      <c r="Q16" s="20">
        <v>11857083476</v>
      </c>
      <c r="R16" s="20">
        <v>5443222032</v>
      </c>
      <c r="S16" s="20">
        <v>1732746743</v>
      </c>
      <c r="T16" s="20">
        <v>2859965487</v>
      </c>
      <c r="U16" s="20">
        <v>4592712230</v>
      </c>
      <c r="V16" s="21">
        <v>0.99657534246575352</v>
      </c>
      <c r="W16" s="72">
        <v>116.4</v>
      </c>
    </row>
    <row r="17" spans="1:23" x14ac:dyDescent="0.75">
      <c r="A17" s="20" t="s">
        <v>145</v>
      </c>
      <c r="B17" s="72">
        <v>2.0673492946689538</v>
      </c>
      <c r="C17" s="72">
        <v>2.7217471930154375</v>
      </c>
      <c r="D17" s="72">
        <v>1.9997105689331047</v>
      </c>
      <c r="E17" s="72">
        <v>3.5832420734819901</v>
      </c>
      <c r="F17" s="72">
        <v>3.3454266072178389</v>
      </c>
      <c r="G17" s="72">
        <v>5.4737660450634653</v>
      </c>
      <c r="H17" s="72">
        <v>5.2835364865180106</v>
      </c>
      <c r="I17" s="72">
        <v>9.9102141678078901</v>
      </c>
      <c r="J17" s="72">
        <v>11.660322210154375</v>
      </c>
      <c r="L17" s="20">
        <v>9893244623</v>
      </c>
      <c r="M17" s="20">
        <v>3577106385</v>
      </c>
      <c r="N17" s="20">
        <v>2717086667</v>
      </c>
      <c r="O17" s="20">
        <v>5274489335</v>
      </c>
      <c r="P17" s="20">
        <v>1996286407</v>
      </c>
      <c r="Q17" s="20">
        <v>11640355905</v>
      </c>
      <c r="R17" s="20">
        <v>5464393158</v>
      </c>
      <c r="S17" s="20">
        <v>2063809313</v>
      </c>
      <c r="T17" s="20">
        <v>3339698137</v>
      </c>
      <c r="U17" s="20">
        <v>5403507450</v>
      </c>
      <c r="V17" s="21">
        <v>0.99828767123287665</v>
      </c>
      <c r="W17" s="72">
        <v>116.6</v>
      </c>
    </row>
    <row r="18" spans="1:23" x14ac:dyDescent="0.75">
      <c r="A18" s="20" t="s">
        <v>146</v>
      </c>
      <c r="B18" s="72">
        <v>1.7605288990000001</v>
      </c>
      <c r="C18" s="72">
        <v>2.5067137829999999</v>
      </c>
      <c r="D18" s="72">
        <v>3.9196532849999999</v>
      </c>
      <c r="E18" s="72">
        <v>4.0433977280000004</v>
      </c>
      <c r="F18" s="72">
        <v>4.7515241330000002</v>
      </c>
      <c r="G18" s="72">
        <v>5.0678752019999997</v>
      </c>
      <c r="H18" s="72">
        <v>5.7340704770000004</v>
      </c>
      <c r="I18" s="72">
        <v>7.4589267210000001</v>
      </c>
      <c r="J18" s="72">
        <v>11.803921745</v>
      </c>
      <c r="L18" s="20">
        <v>7458926721</v>
      </c>
      <c r="M18" s="20">
        <v>4043397728</v>
      </c>
      <c r="N18" s="20">
        <v>2506713783</v>
      </c>
      <c r="O18" s="20">
        <v>5734070477</v>
      </c>
      <c r="P18" s="20">
        <v>3919653285</v>
      </c>
      <c r="Q18" s="20">
        <v>11803921745</v>
      </c>
      <c r="R18" s="20">
        <v>5067875202</v>
      </c>
      <c r="S18" s="20">
        <v>1760528899</v>
      </c>
      <c r="T18" s="20">
        <v>4751524133</v>
      </c>
      <c r="U18" s="20">
        <v>6512053032</v>
      </c>
      <c r="V18" s="21">
        <v>1</v>
      </c>
      <c r="W18" s="72">
        <v>116.8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58" zoomScaleNormal="58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75" x14ac:dyDescent="0.75"/>
  <cols>
    <col min="1" max="1" width="21.04296875" customWidth="1"/>
    <col min="2" max="12" width="10.40625" customWidth="1"/>
    <col min="13" max="15" width="13.1328125" customWidth="1"/>
    <col min="16" max="19" width="14.31640625" bestFit="1" customWidth="1"/>
    <col min="20" max="20" width="12.81640625" customWidth="1"/>
  </cols>
  <sheetData>
    <row r="1" spans="1:23" ht="26" x14ac:dyDescent="1.2">
      <c r="A1" s="1" t="s">
        <v>199</v>
      </c>
    </row>
    <row r="2" spans="1:23" x14ac:dyDescent="0.75">
      <c r="A2" t="s">
        <v>200</v>
      </c>
      <c r="B2" t="s">
        <v>81</v>
      </c>
    </row>
    <row r="3" spans="1:23" x14ac:dyDescent="0.75">
      <c r="B3" s="26">
        <v>43525</v>
      </c>
      <c r="C3" s="26">
        <v>43831</v>
      </c>
      <c r="D3" s="26">
        <v>43862</v>
      </c>
      <c r="E3" s="26">
        <v>43891</v>
      </c>
      <c r="F3" s="26">
        <v>43922</v>
      </c>
      <c r="G3" s="26">
        <v>43952</v>
      </c>
      <c r="H3" s="26">
        <v>43983</v>
      </c>
      <c r="I3" s="26">
        <v>44013</v>
      </c>
      <c r="J3" s="26">
        <v>44044</v>
      </c>
      <c r="K3" s="26">
        <v>44075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x14ac:dyDescent="0.75">
      <c r="A4" s="61" t="s">
        <v>96</v>
      </c>
      <c r="B4" s="60">
        <v>209.96085212072072</v>
      </c>
      <c r="C4" s="60">
        <v>200.20843058895704</v>
      </c>
      <c r="D4" s="60">
        <v>202.59602735243053</v>
      </c>
      <c r="E4" s="60">
        <v>190.75879726816609</v>
      </c>
      <c r="F4" s="60">
        <v>103.56340620521738</v>
      </c>
      <c r="G4" s="60">
        <v>142.0283208031496</v>
      </c>
      <c r="H4" s="60">
        <v>167.64901741514359</v>
      </c>
      <c r="I4" s="60">
        <v>175.92029908419244</v>
      </c>
      <c r="J4" s="60">
        <v>184.65710302577315</v>
      </c>
      <c r="K4" s="60">
        <v>191.128648</v>
      </c>
      <c r="L4" s="60"/>
      <c r="M4" s="61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6" x14ac:dyDescent="0.75">
      <c r="E5" s="21"/>
      <c r="F5" s="21"/>
      <c r="H5" s="21"/>
      <c r="K5" s="21"/>
      <c r="M5" s="64"/>
      <c r="N5" s="65"/>
      <c r="R5" s="65"/>
      <c r="V5" s="66"/>
    </row>
    <row r="6" spans="1:23" x14ac:dyDescent="0.75">
      <c r="A6" t="s">
        <v>245</v>
      </c>
      <c r="B6" s="21"/>
      <c r="C6" s="21"/>
      <c r="D6" s="21"/>
      <c r="E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60" zoomScaleNormal="60" workbookViewId="0">
      <selection activeCell="A31" sqref="A31"/>
    </sheetView>
  </sheetViews>
  <sheetFormatPr defaultRowHeight="14.75" x14ac:dyDescent="0.75"/>
  <cols>
    <col min="2" max="2" width="9.6796875" customWidth="1"/>
  </cols>
  <sheetData>
    <row r="1" spans="1:10" ht="26" x14ac:dyDescent="1.2">
      <c r="A1" s="1" t="s">
        <v>288</v>
      </c>
    </row>
    <row r="2" spans="1:10" x14ac:dyDescent="0.75">
      <c r="A2" t="s">
        <v>81</v>
      </c>
    </row>
    <row r="3" spans="1:10" x14ac:dyDescent="0.75">
      <c r="A3" t="s">
        <v>257</v>
      </c>
    </row>
    <row r="5" spans="1:10" x14ac:dyDescent="0.75">
      <c r="B5" t="s">
        <v>179</v>
      </c>
      <c r="C5" t="s">
        <v>177</v>
      </c>
      <c r="D5" t="s">
        <v>178</v>
      </c>
      <c r="E5" t="s">
        <v>64</v>
      </c>
      <c r="F5" t="s">
        <v>155</v>
      </c>
      <c r="G5" t="s">
        <v>99</v>
      </c>
      <c r="H5" t="s">
        <v>46</v>
      </c>
      <c r="I5" t="s">
        <v>65</v>
      </c>
    </row>
    <row r="6" spans="1:10" x14ac:dyDescent="0.75">
      <c r="A6" s="17" t="s">
        <v>170</v>
      </c>
      <c r="B6" s="20">
        <f>(B27/B12)/4/1000</f>
        <v>37.613903993385549</v>
      </c>
      <c r="C6" s="20">
        <f t="shared" ref="C6:I6" si="0">(C27/C12)/4/1000</f>
        <v>37.407061718009636</v>
      </c>
      <c r="D6" s="20">
        <f t="shared" si="0"/>
        <v>35.778648233477156</v>
      </c>
      <c r="E6" s="20">
        <f t="shared" si="0"/>
        <v>34.288306072331764</v>
      </c>
      <c r="F6" s="20">
        <f t="shared" si="0"/>
        <v>32.669639685496541</v>
      </c>
      <c r="G6" s="20">
        <f t="shared" si="0"/>
        <v>32.4904112028238</v>
      </c>
      <c r="H6" s="20">
        <f t="shared" si="0"/>
        <v>33.661569852940154</v>
      </c>
      <c r="I6" s="20">
        <f t="shared" si="0"/>
        <v>34.45467032008964</v>
      </c>
    </row>
    <row r="7" spans="1:10" x14ac:dyDescent="0.75">
      <c r="A7" s="17" t="s">
        <v>180</v>
      </c>
      <c r="B7" s="20">
        <f t="shared" ref="B7:I8" si="1">(B28/B13)/4/1000</f>
        <v>34.395042895560017</v>
      </c>
      <c r="C7" s="20">
        <f t="shared" si="1"/>
        <v>35.719475805628534</v>
      </c>
      <c r="D7" s="20">
        <f t="shared" si="1"/>
        <v>34.593484026218647</v>
      </c>
      <c r="E7" s="20">
        <f t="shared" si="1"/>
        <v>34.656110425441099</v>
      </c>
      <c r="F7" s="20">
        <f t="shared" si="1"/>
        <v>34.634023114968961</v>
      </c>
      <c r="G7" s="20">
        <f t="shared" si="1"/>
        <v>33.436568806511971</v>
      </c>
      <c r="H7" s="20">
        <f t="shared" si="1"/>
        <v>21.502249178567077</v>
      </c>
      <c r="I7" s="20">
        <f t="shared" si="1"/>
        <v>22.353578133489989</v>
      </c>
    </row>
    <row r="8" spans="1:10" x14ac:dyDescent="0.75">
      <c r="A8" s="17" t="s">
        <v>172</v>
      </c>
      <c r="B8" s="20">
        <f t="shared" si="1"/>
        <v>168.1876495485165</v>
      </c>
      <c r="C8" s="20">
        <f t="shared" si="1"/>
        <v>164.55574589269378</v>
      </c>
      <c r="D8" s="20">
        <f t="shared" si="1"/>
        <v>170.77011741214355</v>
      </c>
      <c r="E8" s="20">
        <f t="shared" si="1"/>
        <v>174.68058668721412</v>
      </c>
      <c r="F8" s="20">
        <f t="shared" si="1"/>
        <v>170.00500666797032</v>
      </c>
      <c r="G8" s="20">
        <f t="shared" si="1"/>
        <v>159.42690241866762</v>
      </c>
      <c r="H8" s="20">
        <f t="shared" si="1"/>
        <v>124.09045095399274</v>
      </c>
      <c r="I8" s="20">
        <f t="shared" si="1"/>
        <v>133.31210506686037</v>
      </c>
      <c r="J8" s="32"/>
    </row>
    <row r="9" spans="1:10" x14ac:dyDescent="0.75">
      <c r="B9" s="32"/>
      <c r="C9" s="32"/>
      <c r="D9" s="32"/>
      <c r="E9" s="32"/>
      <c r="F9" s="32"/>
      <c r="G9" s="32"/>
      <c r="H9" s="32"/>
      <c r="I9" s="32"/>
    </row>
    <row r="11" spans="1:10" x14ac:dyDescent="0.75">
      <c r="A11" t="s">
        <v>176</v>
      </c>
    </row>
    <row r="12" spans="1:10" x14ac:dyDescent="0.75">
      <c r="A12" s="17" t="s">
        <v>170</v>
      </c>
      <c r="B12" s="21">
        <f>B16/$I16</f>
        <v>0.96865537543613167</v>
      </c>
      <c r="C12" s="21">
        <f t="shared" ref="C12:I12" si="2">C16/$I16</f>
        <v>0.96805877992444722</v>
      </c>
      <c r="D12" s="21">
        <f t="shared" si="2"/>
        <v>0.97939554451775535</v>
      </c>
      <c r="E12" s="21">
        <f t="shared" si="2"/>
        <v>0.98583737652828973</v>
      </c>
      <c r="F12" s="21">
        <f t="shared" si="2"/>
        <v>0.98738372219294401</v>
      </c>
      <c r="G12" s="21">
        <f t="shared" si="2"/>
        <v>0.98713282879015019</v>
      </c>
      <c r="H12" s="21">
        <f t="shared" si="2"/>
        <v>0.9904402236012616</v>
      </c>
      <c r="I12" s="21">
        <f t="shared" si="2"/>
        <v>1</v>
      </c>
    </row>
    <row r="13" spans="1:10" x14ac:dyDescent="0.75">
      <c r="A13" s="17" t="s">
        <v>171</v>
      </c>
      <c r="B13" s="21">
        <f t="shared" ref="B13:I14" si="3">B17/$I17</f>
        <v>0.95883811560355636</v>
      </c>
      <c r="C13" s="21">
        <f t="shared" si="3"/>
        <v>0.9551862252736486</v>
      </c>
      <c r="D13" s="21">
        <f t="shared" si="3"/>
        <v>0.96844158190533891</v>
      </c>
      <c r="E13" s="21">
        <f t="shared" si="3"/>
        <v>0.96786794094394013</v>
      </c>
      <c r="F13" s="21">
        <f t="shared" si="3"/>
        <v>0.97477835638227206</v>
      </c>
      <c r="G13" s="21">
        <f t="shared" si="3"/>
        <v>0.98527567027321972</v>
      </c>
      <c r="H13" s="21">
        <f t="shared" si="3"/>
        <v>0.97242546782381312</v>
      </c>
      <c r="I13" s="21">
        <f t="shared" si="3"/>
        <v>1</v>
      </c>
    </row>
    <row r="14" spans="1:10" x14ac:dyDescent="0.75">
      <c r="A14" s="17" t="s">
        <v>172</v>
      </c>
      <c r="B14" s="21">
        <f t="shared" si="3"/>
        <v>0.92664182905945425</v>
      </c>
      <c r="C14" s="21">
        <f t="shared" si="3"/>
        <v>0.92692284997822327</v>
      </c>
      <c r="D14" s="21">
        <f t="shared" si="3"/>
        <v>0.93686845540254104</v>
      </c>
      <c r="E14" s="21">
        <f t="shared" si="3"/>
        <v>0.93786309674192614</v>
      </c>
      <c r="F14" s="21">
        <f t="shared" si="3"/>
        <v>0.94287899754035265</v>
      </c>
      <c r="G14" s="21">
        <f t="shared" si="3"/>
        <v>0.95848007299976423</v>
      </c>
      <c r="H14" s="21">
        <f t="shared" si="3"/>
        <v>0.9676740678784771</v>
      </c>
      <c r="I14" s="21">
        <f t="shared" si="3"/>
        <v>1</v>
      </c>
    </row>
    <row r="15" spans="1:10" x14ac:dyDescent="0.75">
      <c r="A15" t="s">
        <v>175</v>
      </c>
    </row>
    <row r="16" spans="1:10" x14ac:dyDescent="0.75">
      <c r="A16" s="17" t="s">
        <v>170</v>
      </c>
      <c r="B16" s="21">
        <f>B27/B22</f>
        <v>1.5103414302831977</v>
      </c>
      <c r="C16" s="21">
        <f t="shared" ref="C16:I16" si="4">C27/C22</f>
        <v>1.5094112099579222</v>
      </c>
      <c r="D16" s="21">
        <f t="shared" si="4"/>
        <v>1.5270876567984011</v>
      </c>
      <c r="E16" s="21">
        <f t="shared" si="4"/>
        <v>1.5371318541663803</v>
      </c>
      <c r="F16" s="21">
        <f t="shared" si="4"/>
        <v>1.5395429386264388</v>
      </c>
      <c r="G16" s="21">
        <f t="shared" si="4"/>
        <v>1.5391517420146885</v>
      </c>
      <c r="H16" s="21">
        <f t="shared" si="4"/>
        <v>1.5443086796998546</v>
      </c>
      <c r="I16" s="21">
        <f t="shared" si="4"/>
        <v>1.559214420921553</v>
      </c>
    </row>
    <row r="17" spans="1:9" x14ac:dyDescent="0.75">
      <c r="A17" s="17" t="s">
        <v>171</v>
      </c>
      <c r="B17" s="21">
        <f t="shared" ref="B17:I18" si="5">B28/B23</f>
        <v>1.5210265853515845</v>
      </c>
      <c r="C17" s="21">
        <f t="shared" si="5"/>
        <v>1.515233509139672</v>
      </c>
      <c r="D17" s="21">
        <f t="shared" si="5"/>
        <v>1.536260781112925</v>
      </c>
      <c r="E17" s="21">
        <f t="shared" si="5"/>
        <v>1.5353508014838977</v>
      </c>
      <c r="F17" s="21">
        <f t="shared" si="5"/>
        <v>1.5463129497615666</v>
      </c>
      <c r="G17" s="21">
        <f t="shared" si="5"/>
        <v>1.5629650761665139</v>
      </c>
      <c r="H17" s="21">
        <f t="shared" si="5"/>
        <v>1.5425805094345226</v>
      </c>
      <c r="I17" s="21">
        <f t="shared" si="5"/>
        <v>1.5863226133789534</v>
      </c>
    </row>
    <row r="18" spans="1:9" x14ac:dyDescent="0.75">
      <c r="A18" s="17" t="s">
        <v>172</v>
      </c>
      <c r="B18" s="21">
        <f t="shared" si="5"/>
        <v>1.4790240503432766</v>
      </c>
      <c r="C18" s="21">
        <f t="shared" si="5"/>
        <v>1.4794725911758557</v>
      </c>
      <c r="D18" s="21">
        <f t="shared" si="5"/>
        <v>1.4953468903457097</v>
      </c>
      <c r="E18" s="21">
        <f t="shared" si="5"/>
        <v>1.4969344492236738</v>
      </c>
      <c r="F18" s="21">
        <f t="shared" si="5"/>
        <v>1.5049403881769572</v>
      </c>
      <c r="G18" s="21">
        <f t="shared" si="5"/>
        <v>1.5298414503695743</v>
      </c>
      <c r="H18" s="21">
        <f t="shared" si="5"/>
        <v>1.5445160950034686</v>
      </c>
      <c r="I18" s="21">
        <f t="shared" si="5"/>
        <v>1.5961118999392601</v>
      </c>
    </row>
    <row r="20" spans="1:9" x14ac:dyDescent="0.75">
      <c r="A20" t="s">
        <v>173</v>
      </c>
    </row>
    <row r="21" spans="1:9" x14ac:dyDescent="0.75">
      <c r="A21" s="17"/>
      <c r="B21" s="74">
        <v>43435</v>
      </c>
      <c r="C21" s="74">
        <v>43555</v>
      </c>
      <c r="D21" s="74">
        <v>43646</v>
      </c>
      <c r="E21" s="74">
        <v>43709</v>
      </c>
      <c r="F21" s="74">
        <v>43800</v>
      </c>
      <c r="G21" s="74">
        <v>43921</v>
      </c>
      <c r="H21" s="74">
        <v>44012</v>
      </c>
      <c r="I21" s="74">
        <v>44075</v>
      </c>
    </row>
    <row r="22" spans="1:9" x14ac:dyDescent="0.75">
      <c r="A22" s="17" t="s">
        <v>170</v>
      </c>
      <c r="B22" s="18">
        <v>96494.500021759275</v>
      </c>
      <c r="C22" s="27">
        <v>95963.867999375449</v>
      </c>
      <c r="D22" s="27">
        <v>91786.345106609937</v>
      </c>
      <c r="E22" s="27">
        <v>87963.029618636065</v>
      </c>
      <c r="F22" s="27">
        <v>83810.511876070464</v>
      </c>
      <c r="G22" s="18">
        <v>83350.720123844862</v>
      </c>
      <c r="H22" s="18">
        <v>86355.204008554341</v>
      </c>
      <c r="I22" s="18">
        <v>88389.81953418738</v>
      </c>
    </row>
    <row r="23" spans="1:9" x14ac:dyDescent="0.75">
      <c r="A23" s="17" t="s">
        <v>171</v>
      </c>
      <c r="B23" s="18">
        <v>86728.998516377964</v>
      </c>
      <c r="C23" s="27">
        <v>90068.629178888426</v>
      </c>
      <c r="D23" s="27">
        <v>87229.378776950412</v>
      </c>
      <c r="E23" s="27">
        <v>87387.294698199359</v>
      </c>
      <c r="F23" s="27">
        <v>87331.600326106709</v>
      </c>
      <c r="G23" s="18">
        <v>84312.153214005462</v>
      </c>
      <c r="H23" s="18">
        <v>54219.107758329475</v>
      </c>
      <c r="I23" s="18">
        <v>56365.780692933964</v>
      </c>
    </row>
    <row r="24" spans="1:9" x14ac:dyDescent="0.75">
      <c r="A24" s="17" t="s">
        <v>172</v>
      </c>
      <c r="B24" s="18">
        <v>421493.3791419433</v>
      </c>
      <c r="C24" s="27">
        <v>412391.50187140622</v>
      </c>
      <c r="D24" s="27">
        <v>427965.2759149085</v>
      </c>
      <c r="E24" s="27">
        <v>437765.26368573931</v>
      </c>
      <c r="F24" s="27">
        <v>426047.8395642307</v>
      </c>
      <c r="G24" s="18">
        <v>399538.15875875519</v>
      </c>
      <c r="H24" s="18">
        <v>310981.83268658043</v>
      </c>
      <c r="I24" s="18">
        <v>334092.12743024732</v>
      </c>
    </row>
    <row r="25" spans="1:9" x14ac:dyDescent="0.75">
      <c r="A25" s="79" t="s">
        <v>53</v>
      </c>
      <c r="B25" s="19">
        <v>604716.87768008048</v>
      </c>
      <c r="C25" s="73">
        <v>598423.99904967006</v>
      </c>
      <c r="D25" s="73">
        <v>606980.99979846878</v>
      </c>
      <c r="E25" s="73">
        <v>613115.58800257475</v>
      </c>
      <c r="F25" s="73">
        <v>597189.95176640782</v>
      </c>
      <c r="G25" s="73">
        <v>567201.03209660552</v>
      </c>
      <c r="H25" s="73">
        <v>451556.14445346425</v>
      </c>
      <c r="I25" s="73">
        <v>478847.72765736864</v>
      </c>
    </row>
    <row r="26" spans="1:9" x14ac:dyDescent="0.75">
      <c r="A26" s="17" t="s">
        <v>174</v>
      </c>
    </row>
    <row r="27" spans="1:9" x14ac:dyDescent="0.75">
      <c r="A27" s="17" t="s">
        <v>170</v>
      </c>
      <c r="B27" s="18">
        <v>145739.64117732595</v>
      </c>
      <c r="C27" s="18">
        <v>144848.93810917964</v>
      </c>
      <c r="D27" s="18">
        <v>140165.79467494236</v>
      </c>
      <c r="E27" s="18">
        <v>135210.77481578628</v>
      </c>
      <c r="F27" s="18">
        <v>129029.88174147157</v>
      </c>
      <c r="G27" s="18">
        <v>128289.40607679458</v>
      </c>
      <c r="H27" s="18">
        <v>133359.09108766215</v>
      </c>
      <c r="I27" s="18">
        <v>137818.68128035855</v>
      </c>
    </row>
    <row r="28" spans="1:9" x14ac:dyDescent="0.75">
      <c r="A28" s="17" t="s">
        <v>171</v>
      </c>
      <c r="B28" s="18">
        <v>131917.11246432902</v>
      </c>
      <c r="C28" s="18">
        <v>136475.00505412696</v>
      </c>
      <c r="D28" s="18">
        <v>134007.07357587304</v>
      </c>
      <c r="E28" s="18">
        <v>134170.15295438995</v>
      </c>
      <c r="F28" s="18">
        <v>135041.98450766027</v>
      </c>
      <c r="G28" s="18">
        <v>131776.95096989084</v>
      </c>
      <c r="H28" s="18">
        <v>83637.33886692916</v>
      </c>
      <c r="I28" s="18">
        <v>89414.312533959965</v>
      </c>
    </row>
    <row r="29" spans="1:9" x14ac:dyDescent="0.75">
      <c r="A29" s="17" t="s">
        <v>172</v>
      </c>
      <c r="B29" s="18">
        <v>623398.84481139132</v>
      </c>
      <c r="C29" s="18">
        <v>610121.92385259212</v>
      </c>
      <c r="D29" s="18">
        <v>639956.54451530206</v>
      </c>
      <c r="E29" s="18">
        <v>655305.90388466849</v>
      </c>
      <c r="F29" s="18">
        <v>641176.60105574736</v>
      </c>
      <c r="G29" s="18">
        <v>611230.0362734833</v>
      </c>
      <c r="H29" s="18">
        <v>480316.44583809923</v>
      </c>
      <c r="I29" s="18">
        <v>533248.42026744143</v>
      </c>
    </row>
    <row r="31" spans="1:9" x14ac:dyDescent="0.75">
      <c r="A31" t="s">
        <v>305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63" zoomScaleNormal="63" workbookViewId="0">
      <selection activeCell="A17" sqref="A17"/>
    </sheetView>
  </sheetViews>
  <sheetFormatPr defaultRowHeight="14.75" x14ac:dyDescent="0.75"/>
  <cols>
    <col min="16" max="16" width="9.6328125" bestFit="1" customWidth="1"/>
    <col min="17" max="17" width="10" bestFit="1" customWidth="1"/>
  </cols>
  <sheetData>
    <row r="1" spans="1:23" ht="26" x14ac:dyDescent="1.2">
      <c r="A1" s="1" t="s">
        <v>3</v>
      </c>
      <c r="B1" s="22"/>
      <c r="C1" s="22"/>
      <c r="D1" s="22"/>
      <c r="E1" s="22"/>
      <c r="F1" s="22"/>
    </row>
    <row r="2" spans="1:23" x14ac:dyDescent="0.75">
      <c r="A2" s="23" t="s">
        <v>4</v>
      </c>
      <c r="B2" s="22"/>
      <c r="C2" s="22"/>
      <c r="D2" s="22"/>
      <c r="E2" s="22"/>
      <c r="F2" s="22"/>
    </row>
    <row r="3" spans="1:23" x14ac:dyDescent="0.75">
      <c r="A3" s="33" t="s">
        <v>7</v>
      </c>
      <c r="B3" s="22"/>
      <c r="C3" s="22"/>
      <c r="D3" s="22"/>
      <c r="E3" s="22"/>
      <c r="F3" s="22"/>
    </row>
    <row r="4" spans="1:23" s="37" customFormat="1" x14ac:dyDescent="0.75">
      <c r="A4" s="22"/>
      <c r="B4" s="34"/>
      <c r="C4" s="34"/>
      <c r="D4" s="34"/>
      <c r="E4" s="34"/>
      <c r="F4" s="34"/>
      <c r="G4" s="36" t="s">
        <v>5</v>
      </c>
      <c r="H4" s="36"/>
      <c r="I4" s="36"/>
      <c r="J4" s="36"/>
      <c r="K4" s="36"/>
      <c r="L4" s="36"/>
      <c r="M4" s="36" t="s">
        <v>6</v>
      </c>
      <c r="N4" s="36"/>
      <c r="O4" s="36"/>
      <c r="P4" s="36"/>
      <c r="Q4" s="36"/>
    </row>
    <row r="5" spans="1:23" s="40" customFormat="1" x14ac:dyDescent="0.75">
      <c r="A5" s="38"/>
      <c r="B5" s="35" t="s">
        <v>19</v>
      </c>
      <c r="C5" s="35" t="s">
        <v>20</v>
      </c>
      <c r="D5" s="35" t="s">
        <v>21</v>
      </c>
      <c r="E5" s="35" t="s">
        <v>22</v>
      </c>
      <c r="F5" s="38"/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5"/>
      <c r="M5" s="35" t="s">
        <v>19</v>
      </c>
      <c r="N5" s="35" t="s">
        <v>20</v>
      </c>
      <c r="O5" s="35" t="s">
        <v>21</v>
      </c>
      <c r="P5" s="35" t="s">
        <v>22</v>
      </c>
      <c r="Q5" s="35" t="s">
        <v>23</v>
      </c>
      <c r="R5" s="35"/>
      <c r="S5" s="35"/>
      <c r="T5" s="35"/>
      <c r="U5" s="35"/>
      <c r="V5" s="35"/>
      <c r="W5" s="35"/>
    </row>
    <row r="6" spans="1:23" s="40" customFormat="1" x14ac:dyDescent="0.75">
      <c r="A6" s="38">
        <v>2011</v>
      </c>
      <c r="B6" s="85">
        <f>G6/M6</f>
        <v>5.0624372634428899E-2</v>
      </c>
      <c r="C6" s="85">
        <f>H6/N6</f>
        <v>8.7485199016303847E-2</v>
      </c>
      <c r="D6" s="85">
        <f>I6/O6</f>
        <v>2.1313525793194985E-2</v>
      </c>
      <c r="E6" s="85">
        <f>J6/P6</f>
        <v>5.8355325378033868E-2</v>
      </c>
      <c r="F6" s="38"/>
      <c r="G6" s="35">
        <v>21989</v>
      </c>
      <c r="H6" s="35">
        <v>30736</v>
      </c>
      <c r="I6" s="35">
        <v>835</v>
      </c>
      <c r="J6" s="35">
        <f>K6-I6-H6-G6</f>
        <v>60654</v>
      </c>
      <c r="K6" s="35">
        <v>114214</v>
      </c>
      <c r="L6" s="35"/>
      <c r="M6" s="39">
        <v>434356</v>
      </c>
      <c r="N6">
        <v>351328</v>
      </c>
      <c r="O6">
        <v>39177</v>
      </c>
      <c r="P6" s="39">
        <f>Q6-O6-N6-M6</f>
        <v>1039391</v>
      </c>
      <c r="Q6" s="39">
        <v>1864252</v>
      </c>
      <c r="R6" s="39"/>
      <c r="S6" s="39"/>
      <c r="T6" s="39"/>
      <c r="U6" s="39"/>
      <c r="V6" s="39"/>
      <c r="W6" s="39"/>
    </row>
    <row r="7" spans="1:23" s="40" customFormat="1" x14ac:dyDescent="0.75">
      <c r="A7" s="38">
        <v>2012</v>
      </c>
      <c r="B7" s="85">
        <f t="shared" ref="B7:E15" si="0">G7/M7</f>
        <v>5.5504578157795512E-2</v>
      </c>
      <c r="C7" s="85">
        <f t="shared" si="0"/>
        <v>0.1009750175568488</v>
      </c>
      <c r="D7" s="85">
        <f t="shared" si="0"/>
        <v>8.304055342212055E-2</v>
      </c>
      <c r="E7" s="85">
        <f t="shared" si="0"/>
        <v>6.8460955605085097E-2</v>
      </c>
      <c r="F7" s="38"/>
      <c r="G7" s="39">
        <v>25466</v>
      </c>
      <c r="H7" s="39">
        <v>37096</v>
      </c>
      <c r="I7" s="39">
        <v>3049</v>
      </c>
      <c r="J7" s="35">
        <f t="shared" ref="J7:J15" si="1">K7-I7-H7-G7</f>
        <v>77251</v>
      </c>
      <c r="K7" s="39">
        <v>142862</v>
      </c>
      <c r="L7" s="35"/>
      <c r="M7" s="39">
        <v>458809</v>
      </c>
      <c r="N7">
        <v>367378</v>
      </c>
      <c r="O7">
        <v>36717</v>
      </c>
      <c r="P7" s="39">
        <f t="shared" ref="P7:P15" si="2">Q7-O7-N7-M7</f>
        <v>1128395</v>
      </c>
      <c r="Q7" s="39">
        <v>1991299</v>
      </c>
      <c r="R7" s="39"/>
      <c r="S7" s="39"/>
      <c r="T7" s="39"/>
      <c r="U7" s="39"/>
      <c r="V7" s="39"/>
      <c r="W7" s="39"/>
    </row>
    <row r="8" spans="1:23" s="40" customFormat="1" x14ac:dyDescent="0.75">
      <c r="A8" s="38">
        <v>2013</v>
      </c>
      <c r="B8" s="85">
        <f t="shared" si="0"/>
        <v>1.408548542032184E-2</v>
      </c>
      <c r="C8" s="85">
        <f t="shared" si="0"/>
        <v>8.9338591738768305E-2</v>
      </c>
      <c r="D8" s="85">
        <f t="shared" si="0"/>
        <v>0.2112632474665429</v>
      </c>
      <c r="E8" s="85">
        <f t="shared" si="0"/>
        <v>7.2685100908705294E-2</v>
      </c>
      <c r="F8" s="38"/>
      <c r="G8" s="39">
        <v>7097</v>
      </c>
      <c r="H8" s="39">
        <v>34002</v>
      </c>
      <c r="I8" s="39">
        <v>5462</v>
      </c>
      <c r="J8" s="35">
        <f t="shared" si="1"/>
        <v>83451</v>
      </c>
      <c r="K8" s="39">
        <v>130012</v>
      </c>
      <c r="L8" s="35"/>
      <c r="M8" s="39">
        <v>503852</v>
      </c>
      <c r="N8">
        <v>380597</v>
      </c>
      <c r="O8">
        <v>25854</v>
      </c>
      <c r="P8" s="39">
        <f t="shared" si="2"/>
        <v>1148117</v>
      </c>
      <c r="Q8" s="39">
        <v>2058420</v>
      </c>
      <c r="R8" s="39"/>
      <c r="S8" s="39"/>
      <c r="T8" s="39"/>
      <c r="U8" s="39"/>
      <c r="V8" s="39"/>
      <c r="W8" s="39"/>
    </row>
    <row r="9" spans="1:23" s="40" customFormat="1" x14ac:dyDescent="0.75">
      <c r="A9" s="38">
        <v>2014</v>
      </c>
      <c r="B9" s="85">
        <f t="shared" si="0"/>
        <v>2.0343846938204783E-2</v>
      </c>
      <c r="C9" s="85">
        <f t="shared" si="0"/>
        <v>7.9227718649844125E-2</v>
      </c>
      <c r="D9" s="85">
        <f t="shared" si="0"/>
        <v>7.8575331238901786E-2</v>
      </c>
      <c r="E9" s="85">
        <f t="shared" si="0"/>
        <v>6.8901598852213516E-2</v>
      </c>
      <c r="F9" s="38"/>
      <c r="G9" s="39">
        <v>9457</v>
      </c>
      <c r="H9" s="39">
        <v>30826</v>
      </c>
      <c r="I9" s="39">
        <v>2301</v>
      </c>
      <c r="J9" s="35">
        <f t="shared" si="1"/>
        <v>92110</v>
      </c>
      <c r="K9" s="39">
        <v>134694</v>
      </c>
      <c r="L9" s="35"/>
      <c r="M9" s="39">
        <v>464858</v>
      </c>
      <c r="N9">
        <v>389081</v>
      </c>
      <c r="O9">
        <v>29284</v>
      </c>
      <c r="P9" s="39">
        <f t="shared" si="2"/>
        <v>1336834</v>
      </c>
      <c r="Q9" s="39">
        <v>2220057</v>
      </c>
      <c r="R9" s="39"/>
      <c r="S9" s="39"/>
      <c r="T9" s="39"/>
      <c r="U9" s="39"/>
      <c r="V9" s="39"/>
      <c r="W9" s="39"/>
    </row>
    <row r="10" spans="1:23" s="40" customFormat="1" x14ac:dyDescent="0.75">
      <c r="A10" s="38">
        <v>2015</v>
      </c>
      <c r="B10" s="85">
        <f t="shared" si="0"/>
        <v>-2.3141481917620287E-2</v>
      </c>
      <c r="C10" s="85">
        <f t="shared" si="0"/>
        <v>0.10210479279679754</v>
      </c>
      <c r="D10" s="85">
        <f t="shared" si="0"/>
        <v>0.13246065139473273</v>
      </c>
      <c r="E10" s="85">
        <f t="shared" si="0"/>
        <v>5.4120223511683656E-2</v>
      </c>
      <c r="F10" s="38"/>
      <c r="G10" s="39">
        <v>-11909</v>
      </c>
      <c r="H10" s="39">
        <v>44101</v>
      </c>
      <c r="I10" s="39">
        <v>5950</v>
      </c>
      <c r="J10" s="35">
        <f t="shared" si="1"/>
        <v>79624</v>
      </c>
      <c r="K10" s="39">
        <v>117766</v>
      </c>
      <c r="L10" s="35"/>
      <c r="M10" s="39">
        <v>514617</v>
      </c>
      <c r="N10">
        <v>431919</v>
      </c>
      <c r="O10">
        <v>44919</v>
      </c>
      <c r="P10" s="39">
        <f t="shared" si="2"/>
        <v>1471243</v>
      </c>
      <c r="Q10" s="39">
        <v>2462698</v>
      </c>
      <c r="R10" s="39"/>
      <c r="S10" s="39"/>
      <c r="T10" s="39"/>
      <c r="U10" s="39"/>
      <c r="V10" s="39"/>
      <c r="W10" s="39"/>
    </row>
    <row r="11" spans="1:23" s="40" customFormat="1" x14ac:dyDescent="0.75">
      <c r="A11" s="38">
        <v>2016</v>
      </c>
      <c r="B11" s="85">
        <f t="shared" si="0"/>
        <v>2.2104576730164083E-2</v>
      </c>
      <c r="C11" s="85">
        <f t="shared" si="0"/>
        <v>8.671178179321587E-2</v>
      </c>
      <c r="D11" s="85">
        <f t="shared" si="0"/>
        <v>2.2898637648873274E-2</v>
      </c>
      <c r="E11" s="85">
        <f t="shared" si="0"/>
        <v>5.4577408457357472E-2</v>
      </c>
      <c r="F11" s="38"/>
      <c r="G11" s="39">
        <v>10881</v>
      </c>
      <c r="H11" s="39">
        <v>43194</v>
      </c>
      <c r="I11" s="39">
        <v>1069</v>
      </c>
      <c r="J11" s="35">
        <f t="shared" si="1"/>
        <v>93816</v>
      </c>
      <c r="K11" s="39">
        <v>148960</v>
      </c>
      <c r="L11" s="35"/>
      <c r="M11" s="39">
        <v>492251</v>
      </c>
      <c r="N11">
        <v>498133</v>
      </c>
      <c r="O11">
        <v>46684</v>
      </c>
      <c r="P11" s="39">
        <f t="shared" si="2"/>
        <v>1718953</v>
      </c>
      <c r="Q11" s="39">
        <v>2756021</v>
      </c>
      <c r="R11" s="39"/>
      <c r="S11" s="39"/>
      <c r="T11" s="39"/>
      <c r="U11" s="39"/>
      <c r="V11" s="39"/>
      <c r="W11" s="39"/>
    </row>
    <row r="12" spans="1:23" s="40" customFormat="1" x14ac:dyDescent="0.75">
      <c r="A12" s="38">
        <v>2017</v>
      </c>
      <c r="B12" s="85">
        <f t="shared" si="0"/>
        <v>-2.0897905513290127E-2</v>
      </c>
      <c r="C12" s="85">
        <f t="shared" si="0"/>
        <v>9.8603724253637601E-2</v>
      </c>
      <c r="D12" s="85">
        <f t="shared" si="0"/>
        <v>2.3756678997122894E-2</v>
      </c>
      <c r="E12" s="85">
        <f t="shared" si="0"/>
        <v>0.1091071395608281</v>
      </c>
      <c r="F12" s="38"/>
      <c r="G12" s="39">
        <v>-9790</v>
      </c>
      <c r="H12" s="39">
        <v>46312</v>
      </c>
      <c r="I12" s="39">
        <v>867</v>
      </c>
      <c r="J12" s="35">
        <f t="shared" si="1"/>
        <v>230516</v>
      </c>
      <c r="K12" s="39">
        <v>267905</v>
      </c>
      <c r="L12" s="35"/>
      <c r="M12" s="39">
        <v>468468</v>
      </c>
      <c r="N12" s="42">
        <v>469678</v>
      </c>
      <c r="O12">
        <v>36495</v>
      </c>
      <c r="P12" s="39">
        <f t="shared" si="2"/>
        <v>2112749</v>
      </c>
      <c r="Q12" s="39">
        <v>3087390</v>
      </c>
      <c r="R12" s="39"/>
      <c r="S12" s="39"/>
      <c r="T12" s="39"/>
      <c r="U12" s="39"/>
      <c r="V12" s="39"/>
      <c r="W12" s="39"/>
    </row>
    <row r="13" spans="1:23" x14ac:dyDescent="0.75">
      <c r="A13" s="38">
        <v>2018</v>
      </c>
      <c r="B13" s="85">
        <f t="shared" si="0"/>
        <v>-1.39073998956945E-2</v>
      </c>
      <c r="C13" s="85">
        <f t="shared" si="0"/>
        <v>5.9351503661604861E-2</v>
      </c>
      <c r="D13" s="85">
        <f t="shared" si="0"/>
        <v>5.533596837944664E-2</v>
      </c>
      <c r="E13" s="85">
        <f t="shared" si="0"/>
        <v>3.9445764814969503E-2</v>
      </c>
      <c r="F13" s="25"/>
      <c r="G13" s="39">
        <v>-6480</v>
      </c>
      <c r="H13" s="39">
        <v>28520</v>
      </c>
      <c r="I13" s="39">
        <v>1890</v>
      </c>
      <c r="J13" s="35">
        <f t="shared" si="1"/>
        <v>84529</v>
      </c>
      <c r="K13" s="39">
        <v>108459</v>
      </c>
      <c r="M13" s="39">
        <v>465939</v>
      </c>
      <c r="N13">
        <v>480527</v>
      </c>
      <c r="O13">
        <v>34155</v>
      </c>
      <c r="P13" s="39">
        <f t="shared" si="2"/>
        <v>2142917</v>
      </c>
      <c r="Q13" s="39">
        <v>3123538</v>
      </c>
    </row>
    <row r="14" spans="1:23" x14ac:dyDescent="0.75">
      <c r="A14" s="38">
        <v>2019</v>
      </c>
      <c r="B14" s="85">
        <f t="shared" si="0"/>
        <v>4.482056201683185E-2</v>
      </c>
      <c r="C14" s="85">
        <f t="shared" si="0"/>
        <v>6.5055871776765237E-2</v>
      </c>
      <c r="D14" s="85">
        <f t="shared" si="0"/>
        <v>7.9575335261635557E-2</v>
      </c>
      <c r="E14" s="85">
        <f t="shared" si="0"/>
        <v>4.5589603178097279E-2</v>
      </c>
      <c r="F14" s="25"/>
      <c r="G14" s="39">
        <v>21585</v>
      </c>
      <c r="H14" s="39">
        <v>31968</v>
      </c>
      <c r="I14" s="39">
        <v>2421</v>
      </c>
      <c r="J14" s="35">
        <f t="shared" si="1"/>
        <v>97339</v>
      </c>
      <c r="K14" s="39">
        <v>153313</v>
      </c>
      <c r="M14" s="39">
        <v>481587</v>
      </c>
      <c r="N14" s="39">
        <v>491393</v>
      </c>
      <c r="O14" s="39">
        <v>30424</v>
      </c>
      <c r="P14" s="39">
        <f t="shared" si="2"/>
        <v>2135114</v>
      </c>
      <c r="Q14" s="39">
        <v>3138518</v>
      </c>
    </row>
    <row r="15" spans="1:23" x14ac:dyDescent="0.75">
      <c r="A15" s="38">
        <v>2020</v>
      </c>
      <c r="B15" s="85">
        <f t="shared" si="0"/>
        <v>3.8372259693101554E-2</v>
      </c>
      <c r="C15" s="85">
        <f t="shared" si="0"/>
        <v>7.1628580939513209E-3</v>
      </c>
      <c r="D15" s="85">
        <f t="shared" si="0"/>
        <v>4.2670590399117157E-2</v>
      </c>
      <c r="E15" s="85">
        <f t="shared" si="0"/>
        <v>8.4050946217707426E-3</v>
      </c>
      <c r="F15" s="25"/>
      <c r="G15" s="39">
        <v>19275</v>
      </c>
      <c r="H15" s="39">
        <v>3658</v>
      </c>
      <c r="I15" s="39">
        <v>1160</v>
      </c>
      <c r="J15" s="35">
        <f t="shared" si="1"/>
        <v>21353</v>
      </c>
      <c r="K15" s="39">
        <v>45446</v>
      </c>
      <c r="M15" s="39">
        <v>502316</v>
      </c>
      <c r="N15" s="20">
        <v>510690</v>
      </c>
      <c r="O15" s="20">
        <v>27185</v>
      </c>
      <c r="P15" s="39">
        <f t="shared" si="2"/>
        <v>2540483</v>
      </c>
      <c r="Q15" s="20">
        <v>3580674</v>
      </c>
      <c r="S15" s="32"/>
      <c r="U15" s="20"/>
    </row>
    <row r="16" spans="1:23" x14ac:dyDescent="0.75">
      <c r="A16" s="38"/>
      <c r="B16" s="41"/>
      <c r="C16" s="41"/>
      <c r="D16" s="41"/>
      <c r="E16" s="41"/>
      <c r="F16" s="25"/>
      <c r="G16" s="39"/>
      <c r="H16" s="39"/>
      <c r="I16" s="39"/>
      <c r="J16" s="39"/>
      <c r="K16" s="39"/>
      <c r="M16" s="39"/>
      <c r="P16" s="39"/>
      <c r="Q16" s="39"/>
    </row>
    <row r="17" spans="1:6" x14ac:dyDescent="0.75">
      <c r="A17" s="24" t="s">
        <v>289</v>
      </c>
      <c r="B17" s="25"/>
      <c r="C17" s="25"/>
      <c r="D17" s="22"/>
      <c r="E17" s="22"/>
      <c r="F17" s="22"/>
    </row>
  </sheetData>
  <conditionalFormatting sqref="F13:F16">
    <cfRule type="cellIs" dxfId="14" priority="15" stopIfTrue="1" operator="lessThan">
      <formula>0</formula>
    </cfRule>
  </conditionalFormatting>
  <conditionalFormatting sqref="R8">
    <cfRule type="cellIs" dxfId="13" priority="4" stopIfTrue="1" operator="lessThan">
      <formula>0</formula>
    </cfRule>
  </conditionalFormatting>
  <conditionalFormatting sqref="A10 F10">
    <cfRule type="cellIs" dxfId="12" priority="14" stopIfTrue="1" operator="lessThan">
      <formula>0</formula>
    </cfRule>
  </conditionalFormatting>
  <conditionalFormatting sqref="A8 F8">
    <cfRule type="cellIs" dxfId="11" priority="13" stopIfTrue="1" operator="lessThan">
      <formula>0</formula>
    </cfRule>
  </conditionalFormatting>
  <conditionalFormatting sqref="V10">
    <cfRule type="cellIs" dxfId="10" priority="12" stopIfTrue="1" operator="lessThan">
      <formula>0</formula>
    </cfRule>
  </conditionalFormatting>
  <conditionalFormatting sqref="V8">
    <cfRule type="cellIs" dxfId="9" priority="11" stopIfTrue="1" operator="lessThan">
      <formula>0</formula>
    </cfRule>
  </conditionalFormatting>
  <conditionalFormatting sqref="U8">
    <cfRule type="cellIs" dxfId="8" priority="10" stopIfTrue="1" operator="lessThan">
      <formula>0</formula>
    </cfRule>
  </conditionalFormatting>
  <conditionalFormatting sqref="U10">
    <cfRule type="cellIs" dxfId="7" priority="9" stopIfTrue="1" operator="lessThan">
      <formula>0</formula>
    </cfRule>
  </conditionalFormatting>
  <conditionalFormatting sqref="U11">
    <cfRule type="cellIs" dxfId="6" priority="8" stopIfTrue="1" operator="lessThan">
      <formula>0</formula>
    </cfRule>
  </conditionalFormatting>
  <conditionalFormatting sqref="W8">
    <cfRule type="cellIs" dxfId="5" priority="7" stopIfTrue="1" operator="lessThan">
      <formula>0</formula>
    </cfRule>
  </conditionalFormatting>
  <conditionalFormatting sqref="W10">
    <cfRule type="cellIs" dxfId="4" priority="6" stopIfTrue="1" operator="lessThan">
      <formula>0</formula>
    </cfRule>
  </conditionalFormatting>
  <conditionalFormatting sqref="W11">
    <cfRule type="cellIs" dxfId="3" priority="5" stopIfTrue="1" operator="lessThan">
      <formula>0</formula>
    </cfRule>
  </conditionalFormatting>
  <conditionalFormatting sqref="R10">
    <cfRule type="cellIs" dxfId="2" priority="3" stopIfTrue="1" operator="lessThan">
      <formula>0</formula>
    </cfRule>
  </conditionalFormatting>
  <conditionalFormatting sqref="R11">
    <cfRule type="cellIs" dxfId="1" priority="2" stopIfTrue="1" operator="lessThan">
      <formula>0</formula>
    </cfRule>
  </conditionalFormatting>
  <conditionalFormatting sqref="R1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64" zoomScaleNormal="64" workbookViewId="0">
      <pane xSplit="1" ySplit="5" topLeftCell="B27" activePane="bottomRight" state="frozen"/>
      <selection pane="topRight" activeCell="B1" sqref="B1"/>
      <selection pane="bottomLeft" activeCell="A4" sqref="A4"/>
      <selection pane="bottomRight"/>
    </sheetView>
  </sheetViews>
  <sheetFormatPr defaultRowHeight="14.75" x14ac:dyDescent="0.75"/>
  <cols>
    <col min="2" max="5" width="8.81640625" bestFit="1" customWidth="1"/>
    <col min="7" max="7" width="10.7265625" bestFit="1" customWidth="1"/>
    <col min="8" max="8" width="10.1796875" bestFit="1" customWidth="1"/>
    <col min="9" max="9" width="9.08984375" bestFit="1" customWidth="1"/>
    <col min="10" max="11" width="11.1796875" bestFit="1" customWidth="1"/>
    <col min="13" max="13" width="10.7265625" bestFit="1" customWidth="1"/>
    <col min="14" max="14" width="11.1796875" bestFit="1" customWidth="1"/>
    <col min="15" max="15" width="9.08984375" bestFit="1" customWidth="1"/>
    <col min="16" max="16" width="11.1796875" bestFit="1" customWidth="1"/>
    <col min="17" max="17" width="8.81640625" bestFit="1" customWidth="1"/>
    <col min="18" max="18" width="8.7265625" style="21"/>
  </cols>
  <sheetData>
    <row r="1" spans="1:22" ht="26" x14ac:dyDescent="1.2">
      <c r="A1" s="1" t="s">
        <v>1</v>
      </c>
    </row>
    <row r="2" spans="1:22" x14ac:dyDescent="0.75">
      <c r="A2" t="s">
        <v>290</v>
      </c>
    </row>
    <row r="3" spans="1:22" ht="26" x14ac:dyDescent="1.2">
      <c r="A3" s="1"/>
    </row>
    <row r="4" spans="1:22" x14ac:dyDescent="0.75">
      <c r="B4" t="s">
        <v>8</v>
      </c>
      <c r="G4" t="s">
        <v>9</v>
      </c>
      <c r="M4" t="s">
        <v>10</v>
      </c>
      <c r="Q4" t="s">
        <v>11</v>
      </c>
      <c r="R4" s="21" t="s">
        <v>12</v>
      </c>
      <c r="V4" t="s">
        <v>12</v>
      </c>
    </row>
    <row r="5" spans="1:22" x14ac:dyDescent="0.75">
      <c r="B5" t="s">
        <v>13</v>
      </c>
      <c r="C5" t="s">
        <v>14</v>
      </c>
      <c r="D5" t="s">
        <v>15</v>
      </c>
      <c r="E5" t="s">
        <v>16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M5" t="s">
        <v>13</v>
      </c>
      <c r="N5" t="s">
        <v>14</v>
      </c>
      <c r="O5" t="s">
        <v>15</v>
      </c>
      <c r="P5" t="s">
        <v>16</v>
      </c>
      <c r="R5" s="21" t="s">
        <v>18</v>
      </c>
      <c r="U5" t="s">
        <v>11</v>
      </c>
      <c r="V5" t="s">
        <v>18</v>
      </c>
    </row>
    <row r="6" spans="1:22" x14ac:dyDescent="0.75">
      <c r="A6">
        <v>2010</v>
      </c>
      <c r="B6" s="16">
        <f>M6/1000</f>
        <v>15.714123622424538</v>
      </c>
      <c r="C6" s="16">
        <f>N6/1000</f>
        <v>44.686626736942991</v>
      </c>
      <c r="D6" s="16">
        <f>O6/1000</f>
        <v>3.6630004791566853</v>
      </c>
      <c r="E6" s="16">
        <f>P6/1000</f>
        <v>89.351813128893156</v>
      </c>
      <c r="F6" s="16"/>
      <c r="G6" s="20">
        <v>9528</v>
      </c>
      <c r="H6" s="20">
        <v>27095</v>
      </c>
      <c r="I6" s="20">
        <v>2221</v>
      </c>
      <c r="J6" s="20">
        <f>K6-I6-H6-G6</f>
        <v>54177</v>
      </c>
      <c r="K6" s="20">
        <v>93021</v>
      </c>
      <c r="L6" s="20"/>
      <c r="M6" s="20">
        <f t="shared" ref="M6:M47" si="0">G6/R6</f>
        <v>15714.123622424537</v>
      </c>
      <c r="N6" s="20">
        <f t="shared" ref="N6:N47" si="1">H6/R6</f>
        <v>44686.626736942992</v>
      </c>
      <c r="O6" s="20">
        <f t="shared" ref="O6:O47" si="2">I6/R6</f>
        <v>3663.0004791566853</v>
      </c>
      <c r="P6" s="20">
        <f t="shared" ref="P6:P47" si="3">J6/R6</f>
        <v>89351.813128893162</v>
      </c>
      <c r="Q6" s="16">
        <v>69.566666666666663</v>
      </c>
      <c r="R6" s="21">
        <f>Q6/$Q$47</f>
        <v>0.60633352701917476</v>
      </c>
      <c r="U6" s="16">
        <v>69.566666666666663</v>
      </c>
      <c r="V6" s="58">
        <f>U6/$U$47</f>
        <v>0.60633352701917476</v>
      </c>
    </row>
    <row r="7" spans="1:22" x14ac:dyDescent="0.75">
      <c r="A7">
        <v>2</v>
      </c>
      <c r="B7" s="16">
        <f t="shared" ref="B7:E47" si="4">M7/1000</f>
        <v>30.664348362600862</v>
      </c>
      <c r="C7" s="16">
        <f t="shared" si="4"/>
        <v>46.524992880873285</v>
      </c>
      <c r="D7" s="16">
        <f t="shared" si="4"/>
        <v>7.2809653535832952</v>
      </c>
      <c r="E7" s="16">
        <f t="shared" si="4"/>
        <v>90.860958709065031</v>
      </c>
      <c r="F7" s="16"/>
      <c r="G7" s="20">
        <v>18771</v>
      </c>
      <c r="H7" s="20">
        <v>28480</v>
      </c>
      <c r="I7" s="20">
        <v>4457</v>
      </c>
      <c r="J7" s="20">
        <f t="shared" ref="J7:J47" si="5">K7-I7-H7-G7</f>
        <v>55620</v>
      </c>
      <c r="K7" s="20">
        <v>107328</v>
      </c>
      <c r="L7" s="20"/>
      <c r="M7" s="20">
        <f t="shared" si="0"/>
        <v>30664.34836260086</v>
      </c>
      <c r="N7" s="20">
        <f t="shared" si="1"/>
        <v>46524.992880873288</v>
      </c>
      <c r="O7" s="20">
        <f t="shared" si="2"/>
        <v>7280.9653535832949</v>
      </c>
      <c r="P7" s="20">
        <f t="shared" si="3"/>
        <v>90860.958709065031</v>
      </c>
      <c r="Q7" s="16">
        <v>70.233333333333334</v>
      </c>
      <c r="R7" s="21">
        <f t="shared" ref="R7:R47" si="6">Q7/$Q$47</f>
        <v>0.61214410226612426</v>
      </c>
      <c r="U7" s="16">
        <v>70.233333333333334</v>
      </c>
      <c r="V7" s="58">
        <f t="shared" ref="V7:V47" si="7">U7/$U$47</f>
        <v>0.61214410226612426</v>
      </c>
    </row>
    <row r="8" spans="1:22" x14ac:dyDescent="0.75">
      <c r="A8">
        <v>3</v>
      </c>
      <c r="B8" s="16">
        <f t="shared" si="4"/>
        <v>27.714258003766485</v>
      </c>
      <c r="C8" s="16">
        <f t="shared" si="4"/>
        <v>45.601638418079105</v>
      </c>
      <c r="D8" s="16">
        <f t="shared" si="4"/>
        <v>5.3947354048964238</v>
      </c>
      <c r="E8" s="16">
        <f t="shared" si="4"/>
        <v>101.41097834274956</v>
      </c>
      <c r="F8" s="16"/>
      <c r="G8" s="20">
        <v>17102</v>
      </c>
      <c r="H8" s="20">
        <v>28140</v>
      </c>
      <c r="I8" s="20">
        <v>3329</v>
      </c>
      <c r="J8" s="20">
        <f t="shared" si="5"/>
        <v>62579</v>
      </c>
      <c r="K8" s="20">
        <v>111150</v>
      </c>
      <c r="L8" s="20"/>
      <c r="M8" s="20">
        <f t="shared" si="0"/>
        <v>27714.258003766485</v>
      </c>
      <c r="N8" s="20">
        <f t="shared" si="1"/>
        <v>45601.638418079106</v>
      </c>
      <c r="O8" s="20">
        <f t="shared" si="2"/>
        <v>5394.7354048964235</v>
      </c>
      <c r="P8" s="20">
        <f t="shared" si="3"/>
        <v>101410.97834274956</v>
      </c>
      <c r="Q8" s="16">
        <v>70.8</v>
      </c>
      <c r="R8" s="21">
        <f t="shared" si="6"/>
        <v>0.61708309122603122</v>
      </c>
      <c r="U8" s="16">
        <v>70.8</v>
      </c>
      <c r="V8" s="58">
        <f t="shared" si="7"/>
        <v>0.61708309122603122</v>
      </c>
    </row>
    <row r="9" spans="1:22" x14ac:dyDescent="0.75">
      <c r="A9">
        <v>4</v>
      </c>
      <c r="B9" s="16">
        <f t="shared" si="4"/>
        <v>45.428590717299578</v>
      </c>
      <c r="C9" s="16">
        <f t="shared" si="4"/>
        <v>59.658105954055323</v>
      </c>
      <c r="D9" s="16">
        <f t="shared" si="4"/>
        <v>5.8189648382559778</v>
      </c>
      <c r="E9" s="16">
        <f t="shared" si="4"/>
        <v>97.386169714017811</v>
      </c>
      <c r="F9" s="16"/>
      <c r="G9" s="20">
        <v>28152</v>
      </c>
      <c r="H9" s="20">
        <v>36970</v>
      </c>
      <c r="I9" s="20">
        <v>3606</v>
      </c>
      <c r="J9" s="20">
        <f t="shared" si="5"/>
        <v>60350</v>
      </c>
      <c r="K9" s="20">
        <v>129078</v>
      </c>
      <c r="L9" s="20"/>
      <c r="M9" s="20">
        <f t="shared" si="0"/>
        <v>45428.590717299579</v>
      </c>
      <c r="N9" s="20">
        <f t="shared" si="1"/>
        <v>59658.105954055325</v>
      </c>
      <c r="O9" s="20">
        <f t="shared" si="2"/>
        <v>5818.9648382559781</v>
      </c>
      <c r="P9" s="20">
        <f t="shared" si="3"/>
        <v>97386.169714017815</v>
      </c>
      <c r="Q9" s="16">
        <v>71.100000000000009</v>
      </c>
      <c r="R9" s="21">
        <f t="shared" si="6"/>
        <v>0.61969785008715861</v>
      </c>
      <c r="U9" s="16">
        <v>71.100000000000009</v>
      </c>
      <c r="V9" s="58">
        <f t="shared" si="7"/>
        <v>0.61969785008715861</v>
      </c>
    </row>
    <row r="10" spans="1:22" x14ac:dyDescent="0.75">
      <c r="A10">
        <v>2011</v>
      </c>
      <c r="B10" s="16">
        <f t="shared" si="4"/>
        <v>31.698196766743653</v>
      </c>
      <c r="C10" s="16">
        <f t="shared" si="4"/>
        <v>48.130765819861438</v>
      </c>
      <c r="D10" s="16">
        <f t="shared" si="4"/>
        <v>1.9618605080831411</v>
      </c>
      <c r="E10" s="16">
        <f t="shared" si="4"/>
        <v>108.531903926097</v>
      </c>
      <c r="F10" s="16"/>
      <c r="G10" s="20">
        <v>19938</v>
      </c>
      <c r="H10" s="20">
        <v>30274</v>
      </c>
      <c r="I10" s="20">
        <v>1234</v>
      </c>
      <c r="J10" s="20">
        <f t="shared" si="5"/>
        <v>68266</v>
      </c>
      <c r="K10" s="20">
        <v>119712</v>
      </c>
      <c r="L10" s="20"/>
      <c r="M10" s="20">
        <f t="shared" si="0"/>
        <v>31698.196766743651</v>
      </c>
      <c r="N10" s="20">
        <f t="shared" si="1"/>
        <v>48130.765819861437</v>
      </c>
      <c r="O10" s="20">
        <f t="shared" si="2"/>
        <v>1961.860508083141</v>
      </c>
      <c r="P10" s="20">
        <f t="shared" si="3"/>
        <v>108531.903926097</v>
      </c>
      <c r="Q10" s="16">
        <v>72.166666666666671</v>
      </c>
      <c r="R10" s="21">
        <f t="shared" si="6"/>
        <v>0.6289947704822777</v>
      </c>
      <c r="U10" s="16">
        <v>72.166666666666671</v>
      </c>
      <c r="V10" s="58">
        <f t="shared" si="7"/>
        <v>0.6289947704822777</v>
      </c>
    </row>
    <row r="11" spans="1:22" x14ac:dyDescent="0.75">
      <c r="A11">
        <v>2</v>
      </c>
      <c r="B11" s="16">
        <f t="shared" si="4"/>
        <v>34.324779138321993</v>
      </c>
      <c r="C11" s="16">
        <f t="shared" si="4"/>
        <v>47.978826303854873</v>
      </c>
      <c r="D11" s="16">
        <f t="shared" si="4"/>
        <v>1.3034331065759639</v>
      </c>
      <c r="E11" s="16">
        <f t="shared" si="4"/>
        <v>94.680756462585038</v>
      </c>
      <c r="F11" s="16"/>
      <c r="G11" s="20">
        <v>21989</v>
      </c>
      <c r="H11" s="20">
        <v>30736</v>
      </c>
      <c r="I11" s="20">
        <v>835</v>
      </c>
      <c r="J11" s="20">
        <f t="shared" si="5"/>
        <v>60654</v>
      </c>
      <c r="K11" s="20">
        <v>114214</v>
      </c>
      <c r="L11" s="20"/>
      <c r="M11" s="20">
        <f t="shared" si="0"/>
        <v>34324.779138321996</v>
      </c>
      <c r="N11" s="20">
        <f t="shared" si="1"/>
        <v>47978.826303854876</v>
      </c>
      <c r="O11" s="20">
        <f t="shared" si="2"/>
        <v>1303.4331065759638</v>
      </c>
      <c r="P11" s="20">
        <f t="shared" si="3"/>
        <v>94680.756462585035</v>
      </c>
      <c r="Q11" s="16">
        <v>73.5</v>
      </c>
      <c r="R11" s="21">
        <f t="shared" si="6"/>
        <v>0.64061592097617659</v>
      </c>
      <c r="U11" s="16">
        <v>73.5</v>
      </c>
      <c r="V11" s="58">
        <f t="shared" si="7"/>
        <v>0.64061592097617659</v>
      </c>
    </row>
    <row r="12" spans="1:22" x14ac:dyDescent="0.75">
      <c r="A12">
        <v>3</v>
      </c>
      <c r="B12" s="16">
        <f t="shared" si="4"/>
        <v>37.743628405538189</v>
      </c>
      <c r="C12" s="16">
        <f t="shared" si="4"/>
        <v>53.451692719964271</v>
      </c>
      <c r="D12" s="16">
        <f t="shared" si="4"/>
        <v>5.8862965609647171</v>
      </c>
      <c r="E12" s="16">
        <f t="shared" si="4"/>
        <v>141.87527378293885</v>
      </c>
      <c r="F12" s="16"/>
      <c r="G12" s="20">
        <v>24552</v>
      </c>
      <c r="H12" s="20">
        <v>34770</v>
      </c>
      <c r="I12" s="20">
        <v>3829</v>
      </c>
      <c r="J12" s="20">
        <f t="shared" si="5"/>
        <v>92289</v>
      </c>
      <c r="K12" s="20">
        <v>155440</v>
      </c>
      <c r="L12" s="20"/>
      <c r="M12" s="20">
        <f t="shared" si="0"/>
        <v>37743.628405538191</v>
      </c>
      <c r="N12" s="20">
        <f t="shared" si="1"/>
        <v>53451.692719964274</v>
      </c>
      <c r="O12" s="20">
        <f t="shared" si="2"/>
        <v>5886.2965609647172</v>
      </c>
      <c r="P12" s="20">
        <f t="shared" si="3"/>
        <v>141875.27378293884</v>
      </c>
      <c r="Q12" s="16">
        <v>74.63333333333334</v>
      </c>
      <c r="R12" s="21">
        <f t="shared" si="6"/>
        <v>0.65049389889599063</v>
      </c>
      <c r="U12" s="16">
        <v>74.63333333333334</v>
      </c>
      <c r="V12" s="58">
        <f t="shared" si="7"/>
        <v>0.65049389889599063</v>
      </c>
    </row>
    <row r="13" spans="1:22" x14ac:dyDescent="0.75">
      <c r="A13">
        <v>4</v>
      </c>
      <c r="B13" s="16">
        <f t="shared" si="4"/>
        <v>38.870600176522508</v>
      </c>
      <c r="C13" s="16">
        <f t="shared" si="4"/>
        <v>63.499279788172991</v>
      </c>
      <c r="D13" s="16">
        <f t="shared" si="4"/>
        <v>3.5164298323036185</v>
      </c>
      <c r="E13" s="16">
        <f t="shared" si="4"/>
        <v>123.4806107678729</v>
      </c>
      <c r="F13" s="16"/>
      <c r="G13" s="20">
        <v>25590</v>
      </c>
      <c r="H13" s="20">
        <v>41804</v>
      </c>
      <c r="I13" s="20">
        <v>2315</v>
      </c>
      <c r="J13" s="20">
        <f t="shared" si="5"/>
        <v>81292</v>
      </c>
      <c r="K13" s="20">
        <v>151001</v>
      </c>
      <c r="L13" s="20"/>
      <c r="M13" s="20">
        <f t="shared" si="0"/>
        <v>38870.600176522508</v>
      </c>
      <c r="N13" s="20">
        <f t="shared" si="1"/>
        <v>63499.279788172993</v>
      </c>
      <c r="O13" s="20">
        <f t="shared" si="2"/>
        <v>3516.4298323036187</v>
      </c>
      <c r="P13" s="20">
        <f t="shared" si="3"/>
        <v>123480.6107678729</v>
      </c>
      <c r="Q13" s="16">
        <v>75.533333333333346</v>
      </c>
      <c r="R13" s="21">
        <f t="shared" si="6"/>
        <v>0.65833817547937246</v>
      </c>
      <c r="U13" s="16">
        <v>75.533333333333346</v>
      </c>
      <c r="V13" s="58">
        <f t="shared" si="7"/>
        <v>0.65833817547937246</v>
      </c>
    </row>
    <row r="14" spans="1:22" x14ac:dyDescent="0.75">
      <c r="A14">
        <v>2012</v>
      </c>
      <c r="B14" s="16">
        <f t="shared" si="4"/>
        <v>31.728083514571562</v>
      </c>
      <c r="C14" s="16">
        <f t="shared" si="4"/>
        <v>58.798462809917368</v>
      </c>
      <c r="D14" s="16">
        <f t="shared" si="4"/>
        <v>1.8010987385819925</v>
      </c>
      <c r="E14" s="16">
        <f t="shared" si="4"/>
        <v>104.74369812962159</v>
      </c>
      <c r="F14" s="16"/>
      <c r="G14" s="20">
        <v>21192</v>
      </c>
      <c r="H14" s="20">
        <v>39273</v>
      </c>
      <c r="I14" s="20">
        <v>1203</v>
      </c>
      <c r="J14" s="20">
        <f t="shared" si="5"/>
        <v>69961</v>
      </c>
      <c r="K14" s="20">
        <v>131629</v>
      </c>
      <c r="L14" s="20"/>
      <c r="M14" s="20">
        <f t="shared" si="0"/>
        <v>31728.083514571561</v>
      </c>
      <c r="N14" s="20">
        <f t="shared" si="1"/>
        <v>58798.462809917364</v>
      </c>
      <c r="O14" s="20">
        <f t="shared" si="2"/>
        <v>1801.0987385819926</v>
      </c>
      <c r="P14" s="20">
        <f t="shared" si="3"/>
        <v>104743.6981296216</v>
      </c>
      <c r="Q14" s="16">
        <v>76.633333333333326</v>
      </c>
      <c r="R14" s="21">
        <f t="shared" si="6"/>
        <v>0.66792562463683891</v>
      </c>
      <c r="U14" s="16">
        <v>76.633333333333326</v>
      </c>
      <c r="V14" s="58">
        <f t="shared" si="7"/>
        <v>0.66792562463683891</v>
      </c>
    </row>
    <row r="15" spans="1:22" x14ac:dyDescent="0.75">
      <c r="A15">
        <v>2</v>
      </c>
      <c r="B15" s="16">
        <f t="shared" si="4"/>
        <v>37.555257926306773</v>
      </c>
      <c r="C15" s="16">
        <f t="shared" si="4"/>
        <v>54.706269065981161</v>
      </c>
      <c r="D15" s="16">
        <f t="shared" si="4"/>
        <v>4.4964258783204807</v>
      </c>
      <c r="E15" s="16">
        <f t="shared" si="4"/>
        <v>113.92371122536422</v>
      </c>
      <c r="F15" s="16"/>
      <c r="G15" s="20">
        <v>25466</v>
      </c>
      <c r="H15" s="20">
        <v>37096</v>
      </c>
      <c r="I15" s="20">
        <v>3049</v>
      </c>
      <c r="J15" s="20">
        <f t="shared" si="5"/>
        <v>77251</v>
      </c>
      <c r="K15" s="20">
        <v>142862</v>
      </c>
      <c r="L15" s="20"/>
      <c r="M15" s="20">
        <f t="shared" si="0"/>
        <v>37555.257926306775</v>
      </c>
      <c r="N15" s="20">
        <f t="shared" si="1"/>
        <v>54706.269065981163</v>
      </c>
      <c r="O15" s="20">
        <f t="shared" si="2"/>
        <v>4496.4258783204805</v>
      </c>
      <c r="P15" s="20">
        <f t="shared" si="3"/>
        <v>113923.71122536421</v>
      </c>
      <c r="Q15" s="16">
        <v>77.8</v>
      </c>
      <c r="R15" s="21">
        <f t="shared" si="6"/>
        <v>0.67809413131900043</v>
      </c>
      <c r="U15" s="16">
        <v>77.8</v>
      </c>
      <c r="V15" s="58">
        <f t="shared" si="7"/>
        <v>0.67809413131900043</v>
      </c>
    </row>
    <row r="16" spans="1:22" x14ac:dyDescent="0.75">
      <c r="A16">
        <v>3</v>
      </c>
      <c r="B16" s="16">
        <f t="shared" si="4"/>
        <v>17.04338089171975</v>
      </c>
      <c r="C16" s="16">
        <f t="shared" si="4"/>
        <v>56.187178768577503</v>
      </c>
      <c r="D16" s="16">
        <f t="shared" si="4"/>
        <v>6.9234624203821671</v>
      </c>
      <c r="E16" s="16">
        <f t="shared" si="4"/>
        <v>140.57098768577498</v>
      </c>
      <c r="F16" s="16"/>
      <c r="G16" s="20">
        <v>11661</v>
      </c>
      <c r="H16" s="20">
        <v>38443</v>
      </c>
      <c r="I16" s="20">
        <v>4737</v>
      </c>
      <c r="J16" s="20">
        <f t="shared" si="5"/>
        <v>96178</v>
      </c>
      <c r="K16" s="20">
        <v>151019</v>
      </c>
      <c r="L16" s="20"/>
      <c r="M16" s="20">
        <f t="shared" si="0"/>
        <v>17043.380891719749</v>
      </c>
      <c r="N16" s="20">
        <f t="shared" si="1"/>
        <v>56187.178768577505</v>
      </c>
      <c r="O16" s="20">
        <f t="shared" si="2"/>
        <v>6923.4624203821668</v>
      </c>
      <c r="P16" s="20">
        <f t="shared" si="3"/>
        <v>140570.98768577498</v>
      </c>
      <c r="Q16" s="16">
        <v>78.5</v>
      </c>
      <c r="R16" s="21">
        <f t="shared" si="6"/>
        <v>0.6841952353282974</v>
      </c>
      <c r="U16" s="16">
        <v>78.5</v>
      </c>
      <c r="V16" s="58">
        <f t="shared" si="7"/>
        <v>0.6841952353282974</v>
      </c>
    </row>
    <row r="17" spans="1:22" x14ac:dyDescent="0.75">
      <c r="A17">
        <v>4</v>
      </c>
      <c r="B17" s="16">
        <f t="shared" si="4"/>
        <v>7.1038855949895625</v>
      </c>
      <c r="C17" s="16">
        <f t="shared" si="4"/>
        <v>54.829119832985391</v>
      </c>
      <c r="D17" s="16">
        <f t="shared" si="4"/>
        <v>6.4068626304801679</v>
      </c>
      <c r="E17" s="16">
        <f t="shared" si="4"/>
        <v>112.83580208768269</v>
      </c>
      <c r="F17" s="16"/>
      <c r="G17" s="20">
        <v>4943</v>
      </c>
      <c r="H17" s="20">
        <v>38151</v>
      </c>
      <c r="I17" s="20">
        <v>4458</v>
      </c>
      <c r="J17" s="20">
        <f t="shared" si="5"/>
        <v>78513</v>
      </c>
      <c r="K17" s="20">
        <v>126065</v>
      </c>
      <c r="L17" s="20"/>
      <c r="M17" s="20">
        <f t="shared" si="0"/>
        <v>7103.8855949895624</v>
      </c>
      <c r="N17" s="20">
        <f t="shared" si="1"/>
        <v>54829.119832985394</v>
      </c>
      <c r="O17" s="20">
        <f t="shared" si="2"/>
        <v>6406.8626304801683</v>
      </c>
      <c r="P17" s="20">
        <f t="shared" si="3"/>
        <v>112835.80208768269</v>
      </c>
      <c r="Q17" s="16">
        <v>79.833333333333329</v>
      </c>
      <c r="R17" s="21">
        <f t="shared" si="6"/>
        <v>0.69581638582219629</v>
      </c>
      <c r="U17" s="16">
        <v>79.833333333333329</v>
      </c>
      <c r="V17" s="58">
        <f t="shared" si="7"/>
        <v>0.69581638582219629</v>
      </c>
    </row>
    <row r="18" spans="1:22" x14ac:dyDescent="0.75">
      <c r="A18">
        <v>2013</v>
      </c>
      <c r="B18" s="16">
        <f t="shared" si="4"/>
        <v>21.878557336621455</v>
      </c>
      <c r="C18" s="16">
        <f t="shared" si="4"/>
        <v>54.358983970406904</v>
      </c>
      <c r="D18" s="16">
        <f t="shared" si="4"/>
        <v>0.8742934648581997</v>
      </c>
      <c r="E18" s="16">
        <f t="shared" si="4"/>
        <v>61.838578709412246</v>
      </c>
      <c r="F18" s="16"/>
      <c r="G18" s="20">
        <v>15465</v>
      </c>
      <c r="H18" s="20">
        <v>38424</v>
      </c>
      <c r="I18" s="20">
        <v>618</v>
      </c>
      <c r="J18" s="20">
        <f t="shared" si="5"/>
        <v>43711</v>
      </c>
      <c r="K18" s="20">
        <v>98218</v>
      </c>
      <c r="L18" s="20"/>
      <c r="M18" s="20">
        <f t="shared" si="0"/>
        <v>21878.557336621456</v>
      </c>
      <c r="N18" s="20">
        <f t="shared" si="1"/>
        <v>54358.983970406902</v>
      </c>
      <c r="O18" s="20">
        <f t="shared" si="2"/>
        <v>874.29346485819974</v>
      </c>
      <c r="P18" s="20">
        <f t="shared" si="3"/>
        <v>61838.57870941225</v>
      </c>
      <c r="Q18" s="16">
        <v>81.100000000000009</v>
      </c>
      <c r="R18" s="21">
        <f t="shared" si="6"/>
        <v>0.70685647879140034</v>
      </c>
      <c r="U18" s="16">
        <v>81.100000000000009</v>
      </c>
      <c r="V18" s="58">
        <f t="shared" si="7"/>
        <v>0.70685647879140034</v>
      </c>
    </row>
    <row r="19" spans="1:22" x14ac:dyDescent="0.75">
      <c r="A19">
        <v>2</v>
      </c>
      <c r="B19" s="16">
        <f t="shared" si="4"/>
        <v>9.9098880324543615</v>
      </c>
      <c r="C19" s="16">
        <f t="shared" si="4"/>
        <v>47.47865476673428</v>
      </c>
      <c r="D19" s="16">
        <f t="shared" si="4"/>
        <v>7.6268576064908729</v>
      </c>
      <c r="E19" s="16">
        <f t="shared" si="4"/>
        <v>116.52671075050711</v>
      </c>
      <c r="F19" s="16"/>
      <c r="G19" s="20">
        <v>7097</v>
      </c>
      <c r="H19" s="20">
        <v>34002</v>
      </c>
      <c r="I19" s="20">
        <v>5462</v>
      </c>
      <c r="J19" s="20">
        <f t="shared" si="5"/>
        <v>83451</v>
      </c>
      <c r="K19" s="20">
        <v>130012</v>
      </c>
      <c r="L19" s="20"/>
      <c r="M19" s="20">
        <f t="shared" si="0"/>
        <v>9909.8880324543607</v>
      </c>
      <c r="N19" s="20">
        <f t="shared" si="1"/>
        <v>47478.654766734282</v>
      </c>
      <c r="O19" s="20">
        <f t="shared" si="2"/>
        <v>7626.857606490873</v>
      </c>
      <c r="P19" s="20">
        <f t="shared" si="3"/>
        <v>116526.7107505071</v>
      </c>
      <c r="Q19" s="16">
        <v>82.166666666666671</v>
      </c>
      <c r="R19" s="21">
        <f t="shared" si="6"/>
        <v>0.71615339918651943</v>
      </c>
      <c r="U19" s="16">
        <v>82.166666666666671</v>
      </c>
      <c r="V19" s="58">
        <f t="shared" si="7"/>
        <v>0.71615339918651943</v>
      </c>
    </row>
    <row r="20" spans="1:22" x14ac:dyDescent="0.75">
      <c r="A20">
        <v>3</v>
      </c>
      <c r="B20" s="16">
        <f t="shared" si="4"/>
        <v>0.13476468238114264</v>
      </c>
      <c r="C20" s="16">
        <f t="shared" si="4"/>
        <v>68.263812225329602</v>
      </c>
      <c r="D20" s="16">
        <f t="shared" si="4"/>
        <v>7.9813695565321625</v>
      </c>
      <c r="E20" s="16">
        <f t="shared" si="4"/>
        <v>147.2634190970835</v>
      </c>
      <c r="F20" s="16"/>
      <c r="G20" s="20">
        <v>98</v>
      </c>
      <c r="H20" s="20">
        <v>49641</v>
      </c>
      <c r="I20" s="20">
        <v>5804</v>
      </c>
      <c r="J20" s="20">
        <f t="shared" si="5"/>
        <v>107089</v>
      </c>
      <c r="K20" s="20">
        <v>162632</v>
      </c>
      <c r="L20" s="20"/>
      <c r="M20" s="20">
        <f t="shared" si="0"/>
        <v>134.76468238114265</v>
      </c>
      <c r="N20" s="20">
        <f t="shared" si="1"/>
        <v>68263.812225329602</v>
      </c>
      <c r="O20" s="20">
        <f t="shared" si="2"/>
        <v>7981.3695565321623</v>
      </c>
      <c r="P20" s="20">
        <f t="shared" si="3"/>
        <v>147263.4190970835</v>
      </c>
      <c r="Q20" s="16">
        <v>83.433333333333337</v>
      </c>
      <c r="R20" s="21">
        <f t="shared" si="6"/>
        <v>0.72719349215572338</v>
      </c>
      <c r="U20" s="16">
        <v>83.433333333333337</v>
      </c>
      <c r="V20" s="58">
        <f t="shared" si="7"/>
        <v>0.72719349215572338</v>
      </c>
    </row>
    <row r="21" spans="1:22" x14ac:dyDescent="0.75">
      <c r="A21">
        <v>4</v>
      </c>
      <c r="B21" s="16">
        <f t="shared" si="4"/>
        <v>-2.0401077654516646</v>
      </c>
      <c r="C21" s="16">
        <f t="shared" si="4"/>
        <v>57.713503169572128</v>
      </c>
      <c r="D21" s="16">
        <f t="shared" si="4"/>
        <v>5.6062052297939786</v>
      </c>
      <c r="E21" s="16">
        <f t="shared" si="4"/>
        <v>147.86690174326469</v>
      </c>
      <c r="F21" s="16"/>
      <c r="G21" s="20">
        <v>-1496</v>
      </c>
      <c r="H21" s="20">
        <v>42321</v>
      </c>
      <c r="I21" s="20">
        <v>4111</v>
      </c>
      <c r="J21" s="20">
        <f t="shared" si="5"/>
        <v>108430</v>
      </c>
      <c r="K21" s="20">
        <v>153366</v>
      </c>
      <c r="L21" s="20"/>
      <c r="M21" s="20">
        <f t="shared" si="0"/>
        <v>-2040.1077654516646</v>
      </c>
      <c r="N21" s="20">
        <f t="shared" si="1"/>
        <v>57713.503169572126</v>
      </c>
      <c r="O21" s="20">
        <f t="shared" si="2"/>
        <v>5606.205229793979</v>
      </c>
      <c r="P21" s="20">
        <f t="shared" si="3"/>
        <v>147866.90174326469</v>
      </c>
      <c r="Q21" s="16">
        <v>84.133333333333326</v>
      </c>
      <c r="R21" s="21">
        <f t="shared" si="6"/>
        <v>0.73329459616502013</v>
      </c>
      <c r="U21" s="16">
        <v>84.133333333333326</v>
      </c>
      <c r="V21" s="58">
        <f t="shared" si="7"/>
        <v>0.73329459616502013</v>
      </c>
    </row>
    <row r="22" spans="1:22" x14ac:dyDescent="0.75">
      <c r="A22">
        <v>2014</v>
      </c>
      <c r="B22" s="16">
        <f t="shared" si="4"/>
        <v>26.123657608695655</v>
      </c>
      <c r="C22" s="16">
        <f t="shared" si="4"/>
        <v>54.757997670807462</v>
      </c>
      <c r="D22" s="16">
        <f t="shared" si="4"/>
        <v>2.7525310559006217</v>
      </c>
      <c r="E22" s="16">
        <f t="shared" si="4"/>
        <v>86.935887422360267</v>
      </c>
      <c r="F22" s="16"/>
      <c r="G22" s="20">
        <v>19551</v>
      </c>
      <c r="H22" s="20">
        <v>40981</v>
      </c>
      <c r="I22" s="20">
        <v>2060</v>
      </c>
      <c r="J22" s="20">
        <f t="shared" si="5"/>
        <v>65063</v>
      </c>
      <c r="K22" s="20">
        <v>127655</v>
      </c>
      <c r="L22" s="20"/>
      <c r="M22" s="20">
        <f t="shared" si="0"/>
        <v>26123.657608695656</v>
      </c>
      <c r="N22" s="20">
        <f t="shared" si="1"/>
        <v>54757.997670807461</v>
      </c>
      <c r="O22" s="20">
        <f t="shared" si="2"/>
        <v>2752.5310559006216</v>
      </c>
      <c r="P22" s="20">
        <f t="shared" si="3"/>
        <v>86935.887422360262</v>
      </c>
      <c r="Q22" s="16">
        <v>85.866666666666674</v>
      </c>
      <c r="R22" s="21">
        <f t="shared" si="6"/>
        <v>0.74840209180708883</v>
      </c>
      <c r="U22" s="16">
        <v>85.866666666666674</v>
      </c>
      <c r="V22" s="58">
        <f t="shared" si="7"/>
        <v>0.74840209180708883</v>
      </c>
    </row>
    <row r="23" spans="1:22" x14ac:dyDescent="0.75">
      <c r="A23">
        <v>2</v>
      </c>
      <c r="B23" s="16">
        <f t="shared" si="4"/>
        <v>12.386222983257234</v>
      </c>
      <c r="C23" s="16">
        <f t="shared" si="4"/>
        <v>40.374083713850851</v>
      </c>
      <c r="D23" s="16">
        <f t="shared" si="4"/>
        <v>3.013714611872147</v>
      </c>
      <c r="E23" s="16">
        <f t="shared" si="4"/>
        <v>120.6402663622527</v>
      </c>
      <c r="F23" s="16"/>
      <c r="G23" s="20">
        <v>9457</v>
      </c>
      <c r="H23" s="20">
        <v>30826</v>
      </c>
      <c r="I23" s="20">
        <v>2301</v>
      </c>
      <c r="J23" s="20">
        <f t="shared" si="5"/>
        <v>92110</v>
      </c>
      <c r="K23" s="20">
        <v>134694</v>
      </c>
      <c r="L23" s="20"/>
      <c r="M23" s="20">
        <f t="shared" si="0"/>
        <v>12386.222983257234</v>
      </c>
      <c r="N23" s="20">
        <f t="shared" si="1"/>
        <v>40374.08371385085</v>
      </c>
      <c r="O23" s="20">
        <f t="shared" si="2"/>
        <v>3013.7146118721471</v>
      </c>
      <c r="P23" s="20">
        <f t="shared" si="3"/>
        <v>120640.2663622527</v>
      </c>
      <c r="Q23" s="16">
        <v>87.59999999999998</v>
      </c>
      <c r="R23" s="21">
        <f t="shared" si="6"/>
        <v>0.7635095874491572</v>
      </c>
      <c r="U23" s="16">
        <v>87.59999999999998</v>
      </c>
      <c r="V23" s="58">
        <f t="shared" si="7"/>
        <v>0.7635095874491572</v>
      </c>
    </row>
    <row r="24" spans="1:22" x14ac:dyDescent="0.75">
      <c r="A24">
        <v>3</v>
      </c>
      <c r="B24" s="16">
        <f t="shared" si="4"/>
        <v>15.551064613072878</v>
      </c>
      <c r="C24" s="16">
        <f t="shared" si="4"/>
        <v>52.549332081142005</v>
      </c>
      <c r="D24" s="16">
        <f t="shared" si="4"/>
        <v>2.6519691960931633</v>
      </c>
      <c r="E24" s="16">
        <f t="shared" si="4"/>
        <v>162.49550112697221</v>
      </c>
      <c r="F24" s="16"/>
      <c r="G24" s="20">
        <v>12027</v>
      </c>
      <c r="H24" s="20">
        <v>40641</v>
      </c>
      <c r="I24" s="20">
        <v>2051</v>
      </c>
      <c r="J24" s="20">
        <f t="shared" si="5"/>
        <v>125672</v>
      </c>
      <c r="K24" s="20">
        <v>180391</v>
      </c>
      <c r="L24" s="20"/>
      <c r="M24" s="20">
        <f t="shared" si="0"/>
        <v>15551.064613072878</v>
      </c>
      <c r="N24" s="20">
        <f t="shared" si="1"/>
        <v>52549.332081142005</v>
      </c>
      <c r="O24" s="20">
        <f t="shared" si="2"/>
        <v>2651.9691960931632</v>
      </c>
      <c r="P24" s="20">
        <f t="shared" si="3"/>
        <v>162495.5011269722</v>
      </c>
      <c r="Q24" s="16">
        <v>88.733333333333334</v>
      </c>
      <c r="R24" s="21">
        <f t="shared" si="6"/>
        <v>0.77338756536897146</v>
      </c>
      <c r="U24" s="16">
        <v>88.733333333333334</v>
      </c>
      <c r="V24" s="58">
        <f t="shared" si="7"/>
        <v>0.77338756536897146</v>
      </c>
    </row>
    <row r="25" spans="1:22" x14ac:dyDescent="0.75">
      <c r="A25">
        <v>4</v>
      </c>
      <c r="B25" s="16">
        <f t="shared" si="4"/>
        <v>4.3424932533733136</v>
      </c>
      <c r="C25" s="16">
        <f t="shared" si="4"/>
        <v>43.332044977511252</v>
      </c>
      <c r="D25" s="16">
        <f t="shared" si="4"/>
        <v>2.9040262368815593</v>
      </c>
      <c r="E25" s="16">
        <f t="shared" si="4"/>
        <v>138.18572113943031</v>
      </c>
      <c r="F25" s="16"/>
      <c r="G25" s="20">
        <v>3366</v>
      </c>
      <c r="H25" s="20">
        <v>33588</v>
      </c>
      <c r="I25" s="20">
        <v>2251</v>
      </c>
      <c r="J25" s="20">
        <f t="shared" si="5"/>
        <v>107112</v>
      </c>
      <c r="K25" s="20">
        <v>146317</v>
      </c>
      <c r="L25" s="20"/>
      <c r="M25" s="20">
        <f t="shared" si="0"/>
        <v>4342.4932533733136</v>
      </c>
      <c r="N25" s="20">
        <f t="shared" si="1"/>
        <v>43332.04497751125</v>
      </c>
      <c r="O25" s="20">
        <f t="shared" si="2"/>
        <v>2904.0262368815593</v>
      </c>
      <c r="P25" s="20">
        <f t="shared" si="3"/>
        <v>138185.7211394303</v>
      </c>
      <c r="Q25" s="16">
        <v>88.933333333333337</v>
      </c>
      <c r="R25" s="21">
        <f t="shared" si="6"/>
        <v>0.77513073794305631</v>
      </c>
      <c r="U25" s="16">
        <v>88.933333333333337</v>
      </c>
      <c r="V25" s="58">
        <f t="shared" si="7"/>
        <v>0.77513073794305631</v>
      </c>
    </row>
    <row r="26" spans="1:22" x14ac:dyDescent="0.75">
      <c r="A26">
        <v>2015</v>
      </c>
      <c r="B26" s="16">
        <f t="shared" si="4"/>
        <v>-0.13080625931445608</v>
      </c>
      <c r="C26" s="16">
        <f t="shared" si="4"/>
        <v>44.224057377049192</v>
      </c>
      <c r="D26" s="16">
        <f t="shared" si="4"/>
        <v>6.3735991058122226</v>
      </c>
      <c r="E26" s="16">
        <f t="shared" si="4"/>
        <v>123.36825633383015</v>
      </c>
      <c r="F26" s="16"/>
      <c r="G26" s="20">
        <v>-102</v>
      </c>
      <c r="H26" s="20">
        <v>34485</v>
      </c>
      <c r="I26" s="20">
        <v>4970</v>
      </c>
      <c r="J26" s="20">
        <f t="shared" si="5"/>
        <v>96200</v>
      </c>
      <c r="K26" s="20">
        <v>135553</v>
      </c>
      <c r="L26" s="20"/>
      <c r="M26" s="20">
        <f t="shared" si="0"/>
        <v>-130.80625931445607</v>
      </c>
      <c r="N26" s="20">
        <f t="shared" si="1"/>
        <v>44224.05737704919</v>
      </c>
      <c r="O26" s="20">
        <f t="shared" si="2"/>
        <v>6373.5991058122227</v>
      </c>
      <c r="P26" s="20">
        <f t="shared" si="3"/>
        <v>123368.25633383014</v>
      </c>
      <c r="Q26" s="16">
        <v>89.466666666666654</v>
      </c>
      <c r="R26" s="21">
        <f t="shared" si="6"/>
        <v>0.77977919814061569</v>
      </c>
      <c r="U26" s="16">
        <v>89.466666666666654</v>
      </c>
      <c r="V26" s="58">
        <f t="shared" si="7"/>
        <v>0.77977919814061569</v>
      </c>
    </row>
    <row r="27" spans="1:22" x14ac:dyDescent="0.75">
      <c r="A27">
        <v>2</v>
      </c>
      <c r="B27" s="16">
        <f t="shared" si="4"/>
        <v>-14.927450109249818</v>
      </c>
      <c r="C27" s="16">
        <f t="shared" si="4"/>
        <v>55.278820830298606</v>
      </c>
      <c r="D27" s="16">
        <f t="shared" si="4"/>
        <v>7.4580844865258547</v>
      </c>
      <c r="E27" s="16">
        <f t="shared" si="4"/>
        <v>99.805465404224321</v>
      </c>
      <c r="F27" s="16"/>
      <c r="G27" s="20">
        <v>-11909</v>
      </c>
      <c r="H27" s="20">
        <v>44101</v>
      </c>
      <c r="I27" s="20">
        <v>5950</v>
      </c>
      <c r="J27" s="20">
        <f t="shared" si="5"/>
        <v>79624</v>
      </c>
      <c r="K27" s="20">
        <v>117766</v>
      </c>
      <c r="L27" s="20"/>
      <c r="M27" s="20">
        <f t="shared" si="0"/>
        <v>-14927.450109249818</v>
      </c>
      <c r="N27" s="20">
        <f t="shared" si="1"/>
        <v>55278.82083029861</v>
      </c>
      <c r="O27" s="20">
        <f t="shared" si="2"/>
        <v>7458.084486525855</v>
      </c>
      <c r="P27" s="20">
        <f t="shared" si="3"/>
        <v>99805.46540422432</v>
      </c>
      <c r="Q27" s="16">
        <v>91.533333333333346</v>
      </c>
      <c r="R27" s="21">
        <f t="shared" si="6"/>
        <v>0.79779198140615926</v>
      </c>
      <c r="U27" s="16">
        <v>91.533333333333346</v>
      </c>
      <c r="V27" s="58">
        <f t="shared" si="7"/>
        <v>0.79779198140615926</v>
      </c>
    </row>
    <row r="28" spans="1:22" x14ac:dyDescent="0.75">
      <c r="A28">
        <v>3</v>
      </c>
      <c r="B28" s="16">
        <f t="shared" si="4"/>
        <v>-7.8054121451670859</v>
      </c>
      <c r="C28" s="16">
        <f t="shared" si="4"/>
        <v>53.508691340280272</v>
      </c>
      <c r="D28" s="16">
        <f t="shared" si="4"/>
        <v>7.994641753503414</v>
      </c>
      <c r="E28" s="16">
        <f t="shared" si="4"/>
        <v>127.66814588573483</v>
      </c>
      <c r="F28" s="16"/>
      <c r="G28" s="20">
        <v>-6311</v>
      </c>
      <c r="H28" s="20">
        <v>43264</v>
      </c>
      <c r="I28" s="20">
        <v>6464</v>
      </c>
      <c r="J28" s="20">
        <f t="shared" si="5"/>
        <v>103225</v>
      </c>
      <c r="K28" s="20">
        <v>146642</v>
      </c>
      <c r="L28" s="20"/>
      <c r="M28" s="20">
        <f t="shared" si="0"/>
        <v>-7805.4121451670862</v>
      </c>
      <c r="N28" s="20">
        <f t="shared" si="1"/>
        <v>53508.691340280275</v>
      </c>
      <c r="O28" s="20">
        <f t="shared" si="2"/>
        <v>7994.6417535034143</v>
      </c>
      <c r="P28" s="20">
        <f t="shared" si="3"/>
        <v>127668.14588573483</v>
      </c>
      <c r="Q28" s="16">
        <v>92.766666666666666</v>
      </c>
      <c r="R28" s="21">
        <f t="shared" si="6"/>
        <v>0.80854154561301561</v>
      </c>
      <c r="U28" s="16">
        <v>92.766666666666666</v>
      </c>
      <c r="V28" s="58">
        <f t="shared" si="7"/>
        <v>0.80854154561301561</v>
      </c>
    </row>
    <row r="29" spans="1:22" x14ac:dyDescent="0.75">
      <c r="A29">
        <v>4</v>
      </c>
      <c r="B29" s="16">
        <f t="shared" si="4"/>
        <v>-16.912087267525035</v>
      </c>
      <c r="C29" s="16">
        <f t="shared" si="4"/>
        <v>39.322018597997143</v>
      </c>
      <c r="D29" s="16">
        <f t="shared" si="4"/>
        <v>5.1359170243204577</v>
      </c>
      <c r="E29" s="16">
        <f t="shared" si="4"/>
        <v>123.02564806866953</v>
      </c>
      <c r="F29" s="16"/>
      <c r="G29" s="20">
        <v>-13738</v>
      </c>
      <c r="H29" s="20">
        <v>31942</v>
      </c>
      <c r="I29" s="20">
        <v>4172</v>
      </c>
      <c r="J29" s="20">
        <f t="shared" si="5"/>
        <v>99936</v>
      </c>
      <c r="K29" s="20">
        <v>122312</v>
      </c>
      <c r="L29" s="20"/>
      <c r="M29" s="20">
        <f t="shared" si="0"/>
        <v>-16912.087267525036</v>
      </c>
      <c r="N29" s="20">
        <f t="shared" si="1"/>
        <v>39322.018597997143</v>
      </c>
      <c r="O29" s="20">
        <f t="shared" si="2"/>
        <v>5135.917024320458</v>
      </c>
      <c r="P29" s="20">
        <f t="shared" si="3"/>
        <v>123025.64806866953</v>
      </c>
      <c r="Q29" s="16">
        <v>93.2</v>
      </c>
      <c r="R29" s="21">
        <f t="shared" si="6"/>
        <v>0.81231841952353279</v>
      </c>
      <c r="U29" s="16">
        <v>93.2</v>
      </c>
      <c r="V29" s="58">
        <f t="shared" si="7"/>
        <v>0.81231841952353279</v>
      </c>
    </row>
    <row r="30" spans="1:22" x14ac:dyDescent="0.75">
      <c r="A30">
        <v>2016</v>
      </c>
      <c r="B30" s="16">
        <f t="shared" si="4"/>
        <v>-1.4851146853146855</v>
      </c>
      <c r="C30" s="16">
        <f t="shared" si="4"/>
        <v>44.334404195804197</v>
      </c>
      <c r="D30" s="16">
        <f t="shared" si="4"/>
        <v>7.2618979020979033</v>
      </c>
      <c r="E30" s="16">
        <f t="shared" si="4"/>
        <v>86.098139860139867</v>
      </c>
      <c r="F30" s="16"/>
      <c r="G30" s="20">
        <v>-1234</v>
      </c>
      <c r="H30" s="20">
        <v>36838</v>
      </c>
      <c r="I30" s="20">
        <v>6034</v>
      </c>
      <c r="J30" s="20">
        <f t="shared" si="5"/>
        <v>71540</v>
      </c>
      <c r="K30" s="20">
        <v>113178</v>
      </c>
      <c r="L30" s="20"/>
      <c r="M30" s="20">
        <f t="shared" si="0"/>
        <v>-1485.1146853146854</v>
      </c>
      <c r="N30" s="20">
        <f t="shared" si="1"/>
        <v>44334.4041958042</v>
      </c>
      <c r="O30" s="20">
        <f t="shared" si="2"/>
        <v>7261.8979020979032</v>
      </c>
      <c r="P30" s="20">
        <f t="shared" si="3"/>
        <v>86098.139860139869</v>
      </c>
      <c r="Q30" s="16">
        <v>95.333333333333329</v>
      </c>
      <c r="R30" s="21">
        <f t="shared" si="6"/>
        <v>0.83091226031377097</v>
      </c>
      <c r="U30" s="16">
        <v>95.333333333333329</v>
      </c>
      <c r="V30" s="58">
        <f t="shared" si="7"/>
        <v>0.83091226031377097</v>
      </c>
    </row>
    <row r="31" spans="1:22" x14ac:dyDescent="0.75">
      <c r="A31">
        <v>2</v>
      </c>
      <c r="B31" s="16">
        <f t="shared" si="4"/>
        <v>12.804240000000002</v>
      </c>
      <c r="C31" s="16">
        <f t="shared" si="4"/>
        <v>50.828631794871804</v>
      </c>
      <c r="D31" s="16">
        <f t="shared" si="4"/>
        <v>1.2579480341880345</v>
      </c>
      <c r="E31" s="16">
        <f t="shared" si="4"/>
        <v>110.39817846153848</v>
      </c>
      <c r="F31" s="16"/>
      <c r="G31" s="20">
        <v>10881</v>
      </c>
      <c r="H31" s="20">
        <v>43194</v>
      </c>
      <c r="I31" s="20">
        <v>1069</v>
      </c>
      <c r="J31" s="20">
        <f t="shared" si="5"/>
        <v>93816</v>
      </c>
      <c r="K31" s="20">
        <v>148960</v>
      </c>
      <c r="L31" s="20"/>
      <c r="M31" s="20">
        <f t="shared" si="0"/>
        <v>12804.240000000002</v>
      </c>
      <c r="N31" s="20">
        <f t="shared" si="1"/>
        <v>50828.631794871806</v>
      </c>
      <c r="O31" s="20">
        <f t="shared" si="2"/>
        <v>1257.9480341880344</v>
      </c>
      <c r="P31" s="20">
        <f t="shared" si="3"/>
        <v>110398.17846153848</v>
      </c>
      <c r="Q31" s="16">
        <v>97.5</v>
      </c>
      <c r="R31" s="21">
        <f t="shared" si="6"/>
        <v>0.84979662986635662</v>
      </c>
      <c r="U31" s="16">
        <v>97.5</v>
      </c>
      <c r="V31" s="58">
        <f t="shared" si="7"/>
        <v>0.84979662986635662</v>
      </c>
    </row>
    <row r="32" spans="1:22" x14ac:dyDescent="0.75">
      <c r="A32">
        <v>3</v>
      </c>
      <c r="B32" s="16">
        <f t="shared" si="4"/>
        <v>16.662488348530903</v>
      </c>
      <c r="C32" s="16">
        <f t="shared" si="4"/>
        <v>100.93510976021615</v>
      </c>
      <c r="D32" s="16">
        <f t="shared" si="4"/>
        <v>2.8142796352583588</v>
      </c>
      <c r="E32" s="16">
        <f t="shared" si="4"/>
        <v>135.83403714961162</v>
      </c>
      <c r="F32" s="16"/>
      <c r="G32" s="20">
        <v>14334</v>
      </c>
      <c r="H32" s="20">
        <v>86830</v>
      </c>
      <c r="I32" s="20">
        <v>2421</v>
      </c>
      <c r="J32" s="20">
        <f t="shared" si="5"/>
        <v>116852</v>
      </c>
      <c r="K32" s="20">
        <v>220437</v>
      </c>
      <c r="L32" s="20"/>
      <c r="M32" s="20">
        <f t="shared" si="0"/>
        <v>16662.488348530904</v>
      </c>
      <c r="N32" s="20">
        <f t="shared" si="1"/>
        <v>100935.10976021615</v>
      </c>
      <c r="O32" s="20">
        <f t="shared" si="2"/>
        <v>2814.2796352583587</v>
      </c>
      <c r="P32" s="20">
        <f t="shared" si="3"/>
        <v>135834.03714961163</v>
      </c>
      <c r="Q32" s="16">
        <v>98.7</v>
      </c>
      <c r="R32" s="21">
        <f t="shared" si="6"/>
        <v>0.86025566531086572</v>
      </c>
      <c r="U32" s="16">
        <v>98.7</v>
      </c>
      <c r="V32" s="58">
        <f t="shared" si="7"/>
        <v>0.86025566531086572</v>
      </c>
    </row>
    <row r="33" spans="1:22" x14ac:dyDescent="0.75">
      <c r="A33">
        <v>4</v>
      </c>
      <c r="B33" s="16">
        <f t="shared" si="4"/>
        <v>27.310295081967219</v>
      </c>
      <c r="C33" s="16">
        <f t="shared" si="4"/>
        <v>46.671401137504198</v>
      </c>
      <c r="D33" s="16">
        <f t="shared" si="4"/>
        <v>2.6197892271662768</v>
      </c>
      <c r="E33" s="16">
        <f t="shared" si="4"/>
        <v>120.63467246570762</v>
      </c>
      <c r="F33" s="16"/>
      <c r="G33" s="20">
        <v>23716</v>
      </c>
      <c r="H33" s="20">
        <v>40529</v>
      </c>
      <c r="I33" s="20">
        <v>2275</v>
      </c>
      <c r="J33" s="20">
        <f t="shared" si="5"/>
        <v>104758</v>
      </c>
      <c r="K33" s="20">
        <v>171278</v>
      </c>
      <c r="L33" s="20"/>
      <c r="M33" s="20">
        <f t="shared" si="0"/>
        <v>27310.295081967219</v>
      </c>
      <c r="N33" s="20">
        <f t="shared" si="1"/>
        <v>46671.401137504196</v>
      </c>
      <c r="O33" s="20">
        <f t="shared" si="2"/>
        <v>2619.7892271662768</v>
      </c>
      <c r="P33" s="20">
        <f t="shared" si="3"/>
        <v>120634.67246570763</v>
      </c>
      <c r="Q33" s="16">
        <v>99.633333333333326</v>
      </c>
      <c r="R33" s="21">
        <f t="shared" si="6"/>
        <v>0.8683904706565948</v>
      </c>
      <c r="U33" s="16">
        <v>99.633333333333326</v>
      </c>
      <c r="V33" s="58">
        <f t="shared" si="7"/>
        <v>0.8683904706565948</v>
      </c>
    </row>
    <row r="34" spans="1:22" x14ac:dyDescent="0.75">
      <c r="A34">
        <v>2017</v>
      </c>
      <c r="B34" s="16">
        <f t="shared" si="4"/>
        <v>15.72242298850575</v>
      </c>
      <c r="C34" s="16">
        <f t="shared" si="4"/>
        <v>33.655864696223325</v>
      </c>
      <c r="D34" s="16">
        <f t="shared" si="4"/>
        <v>1.6300045977011499</v>
      </c>
      <c r="E34" s="16">
        <f t="shared" si="4"/>
        <v>82.757209852216761</v>
      </c>
      <c r="F34" s="16"/>
      <c r="G34" s="20">
        <v>13909</v>
      </c>
      <c r="H34" s="20">
        <v>29774</v>
      </c>
      <c r="I34" s="20">
        <v>1442</v>
      </c>
      <c r="J34" s="20">
        <f t="shared" si="5"/>
        <v>73212</v>
      </c>
      <c r="K34" s="20">
        <v>118337</v>
      </c>
      <c r="L34" s="20"/>
      <c r="M34" s="20">
        <f t="shared" si="0"/>
        <v>15722.42298850575</v>
      </c>
      <c r="N34" s="20">
        <f t="shared" si="1"/>
        <v>33655.864696223325</v>
      </c>
      <c r="O34" s="20">
        <f t="shared" si="2"/>
        <v>1630.0045977011498</v>
      </c>
      <c r="P34" s="20">
        <f t="shared" si="3"/>
        <v>82757.209852216765</v>
      </c>
      <c r="Q34" s="16">
        <v>101.5</v>
      </c>
      <c r="R34" s="21">
        <f t="shared" si="6"/>
        <v>0.8846600813480533</v>
      </c>
      <c r="U34" s="16">
        <v>101.5</v>
      </c>
      <c r="V34" s="58">
        <f t="shared" si="7"/>
        <v>0.8846600813480533</v>
      </c>
    </row>
    <row r="35" spans="1:22" x14ac:dyDescent="0.75">
      <c r="A35">
        <v>2</v>
      </c>
      <c r="B35" s="16">
        <f t="shared" si="4"/>
        <v>-10.940642857142858</v>
      </c>
      <c r="C35" s="16">
        <f t="shared" si="4"/>
        <v>51.75516363636364</v>
      </c>
      <c r="D35" s="16">
        <f t="shared" si="4"/>
        <v>0.96890064935064946</v>
      </c>
      <c r="E35" s="16">
        <f t="shared" si="4"/>
        <v>257.60911428571433</v>
      </c>
      <c r="F35" s="16"/>
      <c r="G35" s="20">
        <v>-9790</v>
      </c>
      <c r="H35" s="20">
        <v>46312</v>
      </c>
      <c r="I35" s="20">
        <v>867</v>
      </c>
      <c r="J35" s="20">
        <f t="shared" si="5"/>
        <v>230516</v>
      </c>
      <c r="K35" s="20">
        <v>267905</v>
      </c>
      <c r="L35" s="20"/>
      <c r="M35" s="20">
        <f t="shared" si="0"/>
        <v>-10940.642857142859</v>
      </c>
      <c r="N35" s="20">
        <f t="shared" si="1"/>
        <v>51755.163636363643</v>
      </c>
      <c r="O35" s="20">
        <f t="shared" si="2"/>
        <v>968.90064935064947</v>
      </c>
      <c r="P35" s="20">
        <f t="shared" si="3"/>
        <v>257609.11428571431</v>
      </c>
      <c r="Q35" s="16">
        <v>102.66666666666667</v>
      </c>
      <c r="R35" s="21">
        <f t="shared" si="6"/>
        <v>0.89482858803021492</v>
      </c>
      <c r="U35" s="16">
        <v>102.66666666666667</v>
      </c>
      <c r="V35" s="58">
        <f t="shared" si="7"/>
        <v>0.89482858803021492</v>
      </c>
    </row>
    <row r="36" spans="1:22" x14ac:dyDescent="0.75">
      <c r="A36">
        <v>3</v>
      </c>
      <c r="B36" s="16">
        <f t="shared" si="4"/>
        <v>12.959357396068322</v>
      </c>
      <c r="C36" s="16">
        <f t="shared" si="4"/>
        <v>62.777953593296822</v>
      </c>
      <c r="D36" s="16">
        <f t="shared" si="4"/>
        <v>2.2406832097969711</v>
      </c>
      <c r="E36" s="16">
        <f t="shared" si="4"/>
        <v>135.92960489848537</v>
      </c>
      <c r="F36" s="16"/>
      <c r="G36" s="20">
        <v>11683</v>
      </c>
      <c r="H36" s="20">
        <v>56595</v>
      </c>
      <c r="I36" s="20">
        <v>2020</v>
      </c>
      <c r="J36" s="20">
        <f t="shared" si="5"/>
        <v>122542</v>
      </c>
      <c r="K36" s="20">
        <v>192840</v>
      </c>
      <c r="L36" s="20"/>
      <c r="M36" s="20">
        <f t="shared" si="0"/>
        <v>12959.357396068322</v>
      </c>
      <c r="N36" s="20">
        <f t="shared" si="1"/>
        <v>62777.953593296821</v>
      </c>
      <c r="O36" s="20">
        <f t="shared" si="2"/>
        <v>2240.6832097969709</v>
      </c>
      <c r="P36" s="20">
        <f t="shared" si="3"/>
        <v>135929.60489848536</v>
      </c>
      <c r="Q36" s="16">
        <v>103.43333333333334</v>
      </c>
      <c r="R36" s="21">
        <f t="shared" si="6"/>
        <v>0.90151074956420674</v>
      </c>
      <c r="U36" s="16">
        <v>103.43333333333334</v>
      </c>
      <c r="V36" s="58">
        <f t="shared" si="7"/>
        <v>0.90151074956420674</v>
      </c>
    </row>
    <row r="37" spans="1:22" x14ac:dyDescent="0.75">
      <c r="A37">
        <v>4</v>
      </c>
      <c r="B37" s="16">
        <f t="shared" si="4"/>
        <v>11.450973162939299</v>
      </c>
      <c r="C37" s="16">
        <f t="shared" si="4"/>
        <v>58.311658785942505</v>
      </c>
      <c r="D37" s="16">
        <f t="shared" si="4"/>
        <v>4.1490945686900966</v>
      </c>
      <c r="E37" s="16">
        <f t="shared" si="4"/>
        <v>167.38017124600643</v>
      </c>
      <c r="F37" s="16"/>
      <c r="G37" s="20">
        <v>10413</v>
      </c>
      <c r="H37" s="20">
        <v>53026</v>
      </c>
      <c r="I37" s="20">
        <v>3773</v>
      </c>
      <c r="J37" s="20">
        <f t="shared" si="5"/>
        <v>152208</v>
      </c>
      <c r="K37" s="20">
        <v>219420</v>
      </c>
      <c r="L37" s="20"/>
      <c r="M37" s="20">
        <f t="shared" si="0"/>
        <v>11450.973162939299</v>
      </c>
      <c r="N37" s="20">
        <f t="shared" si="1"/>
        <v>58311.658785942505</v>
      </c>
      <c r="O37" s="20">
        <f t="shared" si="2"/>
        <v>4149.0945686900968</v>
      </c>
      <c r="P37" s="20">
        <f t="shared" si="3"/>
        <v>167380.17124600642</v>
      </c>
      <c r="Q37" s="16">
        <f>(104.1+104.2+104.7)/3</f>
        <v>104.33333333333333</v>
      </c>
      <c r="R37" s="21">
        <f t="shared" si="6"/>
        <v>0.90935502614758845</v>
      </c>
      <c r="U37" s="16">
        <f>(104.1+104.2+104.7)/3</f>
        <v>104.33333333333333</v>
      </c>
      <c r="V37" s="58">
        <f t="shared" si="7"/>
        <v>0.90935502614758845</v>
      </c>
    </row>
    <row r="38" spans="1:22" x14ac:dyDescent="0.75">
      <c r="A38">
        <v>2018</v>
      </c>
      <c r="B38" s="16">
        <f t="shared" si="4"/>
        <v>18.707324290220821</v>
      </c>
      <c r="C38" s="16">
        <f t="shared" si="4"/>
        <v>33.54267003154574</v>
      </c>
      <c r="D38" s="16">
        <f t="shared" si="4"/>
        <v>6.9741217665615149</v>
      </c>
      <c r="E38" s="16">
        <f t="shared" si="4"/>
        <v>92.688608201892762</v>
      </c>
      <c r="F38" s="16"/>
      <c r="G38" s="20">
        <v>17229</v>
      </c>
      <c r="H38" s="20">
        <v>30892</v>
      </c>
      <c r="I38" s="20">
        <v>6423</v>
      </c>
      <c r="J38" s="20">
        <f t="shared" si="5"/>
        <v>85364</v>
      </c>
      <c r="K38" s="20">
        <v>139908</v>
      </c>
      <c r="L38" s="20"/>
      <c r="M38" s="20">
        <f t="shared" si="0"/>
        <v>18707.324290220822</v>
      </c>
      <c r="N38" s="20">
        <f t="shared" si="1"/>
        <v>33542.670031545742</v>
      </c>
      <c r="O38" s="20">
        <f t="shared" si="2"/>
        <v>6974.121766561515</v>
      </c>
      <c r="P38" s="20">
        <f t="shared" si="3"/>
        <v>92688.608201892755</v>
      </c>
      <c r="Q38" s="16">
        <f>(105+105.8+106.2)/3</f>
        <v>105.66666666666667</v>
      </c>
      <c r="R38" s="21">
        <f t="shared" si="6"/>
        <v>0.92097617664148745</v>
      </c>
      <c r="U38" s="16">
        <f>(105+105.8+106.2)/3</f>
        <v>105.66666666666667</v>
      </c>
      <c r="V38" s="58">
        <f t="shared" si="7"/>
        <v>0.92097617664148745</v>
      </c>
    </row>
    <row r="39" spans="1:22" x14ac:dyDescent="0.75">
      <c r="A39">
        <v>2</v>
      </c>
      <c r="B39" s="16">
        <f t="shared" si="4"/>
        <v>-6.9310627719080191</v>
      </c>
      <c r="C39" s="16">
        <f t="shared" si="4"/>
        <v>30.505233064014924</v>
      </c>
      <c r="D39" s="16">
        <f t="shared" si="4"/>
        <v>2.021559975139839</v>
      </c>
      <c r="E39" s="16">
        <f t="shared" si="4"/>
        <v>90.412932877563719</v>
      </c>
      <c r="F39" s="16"/>
      <c r="G39" s="20">
        <v>-6480</v>
      </c>
      <c r="H39" s="20">
        <v>28520</v>
      </c>
      <c r="I39" s="20">
        <v>1890</v>
      </c>
      <c r="J39" s="20">
        <f t="shared" si="5"/>
        <v>84529</v>
      </c>
      <c r="K39" s="20">
        <v>108459</v>
      </c>
      <c r="L39" s="20"/>
      <c r="M39" s="20">
        <f t="shared" si="0"/>
        <v>-6931.0627719080194</v>
      </c>
      <c r="N39" s="20">
        <f t="shared" si="1"/>
        <v>30505.233064014923</v>
      </c>
      <c r="O39" s="20">
        <f t="shared" si="2"/>
        <v>2021.559975139839</v>
      </c>
      <c r="P39" s="20">
        <f t="shared" si="3"/>
        <v>90412.932877563726</v>
      </c>
      <c r="Q39" s="16">
        <f>(107+107.2+107.6)/3</f>
        <v>107.26666666666665</v>
      </c>
      <c r="R39" s="21">
        <f t="shared" si="6"/>
        <v>0.93492155723416592</v>
      </c>
      <c r="U39" s="16">
        <f>(107+107.2+107.6)/3</f>
        <v>107.26666666666665</v>
      </c>
      <c r="V39" s="58">
        <f t="shared" si="7"/>
        <v>0.93492155723416592</v>
      </c>
    </row>
    <row r="40" spans="1:22" x14ac:dyDescent="0.75">
      <c r="A40">
        <v>3</v>
      </c>
      <c r="B40" s="16">
        <f t="shared" si="4"/>
        <v>25.418821362799264</v>
      </c>
      <c r="C40" s="16">
        <f t="shared" si="4"/>
        <v>54.797316144874159</v>
      </c>
      <c r="D40" s="16">
        <f t="shared" si="4"/>
        <v>4.2903505217925115</v>
      </c>
      <c r="E40" s="16">
        <f t="shared" si="4"/>
        <v>98.931616329036217</v>
      </c>
      <c r="F40" s="16"/>
      <c r="G40" s="20">
        <v>24060</v>
      </c>
      <c r="H40" s="20">
        <v>51868</v>
      </c>
      <c r="I40" s="20">
        <v>4061</v>
      </c>
      <c r="J40" s="20">
        <f t="shared" si="5"/>
        <v>93643</v>
      </c>
      <c r="K40" s="20">
        <v>173632</v>
      </c>
      <c r="L40" s="20"/>
      <c r="M40" s="20">
        <f t="shared" si="0"/>
        <v>25418.821362799263</v>
      </c>
      <c r="N40" s="20">
        <f t="shared" si="1"/>
        <v>54797.316144874159</v>
      </c>
      <c r="O40" s="20">
        <f t="shared" si="2"/>
        <v>4290.3505217925112</v>
      </c>
      <c r="P40" s="20">
        <f t="shared" si="3"/>
        <v>98931.616329036216</v>
      </c>
      <c r="Q40" s="16">
        <f>(108.5+108.4+108.9)/3</f>
        <v>108.60000000000001</v>
      </c>
      <c r="R40" s="21">
        <f t="shared" si="6"/>
        <v>0.94654270772806504</v>
      </c>
      <c r="U40" s="16">
        <f>(108.5+108.4+108.9)/3</f>
        <v>108.60000000000001</v>
      </c>
      <c r="V40" s="58">
        <f t="shared" si="7"/>
        <v>0.94654270772806504</v>
      </c>
    </row>
    <row r="41" spans="1:22" x14ac:dyDescent="0.75">
      <c r="A41">
        <v>4</v>
      </c>
      <c r="B41" s="16">
        <f t="shared" si="4"/>
        <v>9.4117845777233793</v>
      </c>
      <c r="C41" s="16">
        <f t="shared" si="4"/>
        <v>42.984976744186056</v>
      </c>
      <c r="D41" s="16">
        <f t="shared" si="4"/>
        <v>3.228191554467565</v>
      </c>
      <c r="E41" s="16">
        <f t="shared" si="4"/>
        <v>86.961055691554478</v>
      </c>
      <c r="F41" s="16"/>
      <c r="G41" s="20">
        <v>8936</v>
      </c>
      <c r="H41" s="20">
        <v>40812</v>
      </c>
      <c r="I41" s="20">
        <v>3065</v>
      </c>
      <c r="J41" s="20">
        <f t="shared" si="5"/>
        <v>82565</v>
      </c>
      <c r="K41" s="20">
        <v>135378</v>
      </c>
      <c r="L41" s="20"/>
      <c r="M41" s="20">
        <f t="shared" si="0"/>
        <v>9411.7845777233797</v>
      </c>
      <c r="N41" s="20">
        <f t="shared" si="1"/>
        <v>42984.976744186053</v>
      </c>
      <c r="O41" s="20">
        <f t="shared" si="2"/>
        <v>3228.1915544675649</v>
      </c>
      <c r="P41" s="20">
        <f t="shared" si="3"/>
        <v>86961.055691554473</v>
      </c>
      <c r="Q41" s="16">
        <f>+(109.6+109.4+107.8)/3</f>
        <v>108.93333333333334</v>
      </c>
      <c r="R41" s="21">
        <f t="shared" si="6"/>
        <v>0.94944799535153968</v>
      </c>
      <c r="U41" s="16">
        <f>+(109.6+109.4+107.8)/3</f>
        <v>108.93333333333334</v>
      </c>
      <c r="V41" s="58">
        <f t="shared" si="7"/>
        <v>0.94944799535153968</v>
      </c>
    </row>
    <row r="42" spans="1:22" x14ac:dyDescent="0.75">
      <c r="A42">
        <v>2019</v>
      </c>
      <c r="B42" s="16">
        <f t="shared" si="4"/>
        <v>21.975445352709659</v>
      </c>
      <c r="C42" s="16">
        <f t="shared" si="4"/>
        <v>32.886053890402671</v>
      </c>
      <c r="D42" s="16">
        <f t="shared" si="4"/>
        <v>2.6781531940660006</v>
      </c>
      <c r="E42" s="16">
        <f t="shared" si="4"/>
        <v>87.071241295791708</v>
      </c>
      <c r="F42" s="16"/>
      <c r="G42" s="20">
        <v>21088</v>
      </c>
      <c r="H42" s="20">
        <v>31558</v>
      </c>
      <c r="I42" s="20">
        <v>2570</v>
      </c>
      <c r="J42" s="20">
        <f t="shared" si="5"/>
        <v>83555</v>
      </c>
      <c r="K42" s="20">
        <v>138771</v>
      </c>
      <c r="L42" s="20"/>
      <c r="M42" s="20">
        <f t="shared" si="0"/>
        <v>21975.445352709659</v>
      </c>
      <c r="N42" s="20">
        <f t="shared" si="1"/>
        <v>32886.053890402669</v>
      </c>
      <c r="O42" s="20">
        <f t="shared" si="2"/>
        <v>2678.1531940660007</v>
      </c>
      <c r="P42" s="20">
        <f t="shared" si="3"/>
        <v>87071.241295791711</v>
      </c>
      <c r="Q42" s="16">
        <f>+(109.2+110.1+111)/3</f>
        <v>110.10000000000001</v>
      </c>
      <c r="R42" s="21">
        <f t="shared" si="6"/>
        <v>0.9596165020337013</v>
      </c>
      <c r="U42" s="16">
        <f>+(109.2+110.1+111)/3</f>
        <v>110.10000000000001</v>
      </c>
      <c r="V42" s="58">
        <f t="shared" si="7"/>
        <v>0.9596165020337013</v>
      </c>
    </row>
    <row r="43" spans="1:22" x14ac:dyDescent="0.75">
      <c r="A43">
        <v>2</v>
      </c>
      <c r="B43" s="16">
        <f t="shared" si="4"/>
        <v>22.105197857780421</v>
      </c>
      <c r="C43" s="16">
        <f t="shared" si="4"/>
        <v>32.738427848854506</v>
      </c>
      <c r="D43" s="16">
        <f t="shared" si="4"/>
        <v>2.4793460279678667</v>
      </c>
      <c r="E43" s="16">
        <f t="shared" si="4"/>
        <v>99.684867003867893</v>
      </c>
      <c r="F43" s="16"/>
      <c r="G43" s="20">
        <v>21585</v>
      </c>
      <c r="H43" s="20">
        <v>31968</v>
      </c>
      <c r="I43" s="20">
        <v>2421</v>
      </c>
      <c r="J43" s="20">
        <f t="shared" si="5"/>
        <v>97339</v>
      </c>
      <c r="K43" s="20">
        <v>153313</v>
      </c>
      <c r="L43" s="20"/>
      <c r="M43" s="20">
        <f t="shared" si="0"/>
        <v>22105.197857780422</v>
      </c>
      <c r="N43" s="20">
        <f t="shared" si="1"/>
        <v>32738.427848854506</v>
      </c>
      <c r="O43" s="20">
        <f t="shared" si="2"/>
        <v>2479.3460279678666</v>
      </c>
      <c r="P43" s="20">
        <f t="shared" si="3"/>
        <v>99684.867003867897</v>
      </c>
      <c r="Q43" s="16">
        <f>+(111.7+112+112.4)/3</f>
        <v>112.03333333333335</v>
      </c>
      <c r="R43" s="21">
        <f t="shared" si="6"/>
        <v>0.97646717024985474</v>
      </c>
      <c r="U43" s="16">
        <f>+(111.7+112+112.4)/3</f>
        <v>112.03333333333335</v>
      </c>
      <c r="V43" s="58">
        <f t="shared" si="7"/>
        <v>0.97646717024985474</v>
      </c>
    </row>
    <row r="44" spans="1:22" x14ac:dyDescent="0.75">
      <c r="A44">
        <v>3</v>
      </c>
      <c r="B44" s="16">
        <f t="shared" si="4"/>
        <v>18.211253757736522</v>
      </c>
      <c r="C44" s="16">
        <f t="shared" si="4"/>
        <v>31.431455349248463</v>
      </c>
      <c r="D44" s="16">
        <f t="shared" si="4"/>
        <v>2.6497211906867086</v>
      </c>
      <c r="E44" s="16">
        <f t="shared" si="4"/>
        <v>106.4980972590628</v>
      </c>
      <c r="F44" s="16"/>
      <c r="G44" s="20">
        <v>17952</v>
      </c>
      <c r="H44" s="20">
        <v>30984</v>
      </c>
      <c r="I44" s="20">
        <v>2612</v>
      </c>
      <c r="J44" s="20">
        <f t="shared" si="5"/>
        <v>104982</v>
      </c>
      <c r="K44" s="20">
        <v>156530</v>
      </c>
      <c r="L44" s="20"/>
      <c r="M44" s="20">
        <f t="shared" si="0"/>
        <v>18211.253757736522</v>
      </c>
      <c r="N44" s="20">
        <f t="shared" si="1"/>
        <v>31431.455349248463</v>
      </c>
      <c r="O44" s="20">
        <f t="shared" si="2"/>
        <v>2649.7211906867087</v>
      </c>
      <c r="P44" s="20">
        <f t="shared" si="3"/>
        <v>106498.09725906281</v>
      </c>
      <c r="Q44" s="16">
        <f>+(112.8+113.1+113.4)/3</f>
        <v>113.09999999999998</v>
      </c>
      <c r="R44" s="21">
        <f t="shared" si="6"/>
        <v>0.9857640906449735</v>
      </c>
      <c r="U44" s="16">
        <f>+(112.8+113.1+113.4)/3</f>
        <v>113.09999999999998</v>
      </c>
      <c r="V44" s="58">
        <f t="shared" si="7"/>
        <v>0.9857640906449735</v>
      </c>
    </row>
    <row r="45" spans="1:22" x14ac:dyDescent="0.75">
      <c r="A45">
        <v>4</v>
      </c>
      <c r="B45" s="16">
        <f t="shared" si="4"/>
        <v>20.508541238626364</v>
      </c>
      <c r="C45" s="16">
        <f t="shared" si="4"/>
        <v>23.74646609920752</v>
      </c>
      <c r="D45" s="16">
        <f t="shared" si="4"/>
        <v>0.91833812738479614</v>
      </c>
      <c r="E45" s="16">
        <f t="shared" si="4"/>
        <v>77.243450542999724</v>
      </c>
      <c r="F45" s="16"/>
      <c r="G45" s="20">
        <v>20300</v>
      </c>
      <c r="H45" s="20">
        <v>23505</v>
      </c>
      <c r="I45" s="20">
        <v>909</v>
      </c>
      <c r="J45" s="20">
        <f t="shared" si="5"/>
        <v>76458</v>
      </c>
      <c r="K45" s="20">
        <v>121172</v>
      </c>
      <c r="L45" s="20"/>
      <c r="M45" s="20">
        <f t="shared" si="0"/>
        <v>20508.541238626363</v>
      </c>
      <c r="N45" s="20">
        <f t="shared" si="1"/>
        <v>23746.466099207519</v>
      </c>
      <c r="O45" s="20">
        <f t="shared" si="2"/>
        <v>918.33812738479617</v>
      </c>
      <c r="P45" s="20">
        <f t="shared" si="3"/>
        <v>77243.450542999723</v>
      </c>
      <c r="Q45" s="16">
        <f>+(113.4+113.5+113.8)/3</f>
        <v>113.56666666666666</v>
      </c>
      <c r="R45" s="21">
        <f t="shared" si="6"/>
        <v>0.98983149331783826</v>
      </c>
      <c r="U45" s="16">
        <f>+(113.4+113.5+113.8)/3</f>
        <v>113.56666666666666</v>
      </c>
      <c r="V45" s="58">
        <f t="shared" si="7"/>
        <v>0.98983149331783826</v>
      </c>
    </row>
    <row r="46" spans="1:22" x14ac:dyDescent="0.75">
      <c r="A46">
        <v>2020</v>
      </c>
      <c r="B46" s="16">
        <f t="shared" si="4"/>
        <v>34.669492606552637</v>
      </c>
      <c r="C46" s="16">
        <f t="shared" si="4"/>
        <v>13.209136561322126</v>
      </c>
      <c r="D46" s="16">
        <f t="shared" si="4"/>
        <v>0.96503740214554978</v>
      </c>
      <c r="E46" s="16">
        <f t="shared" si="4"/>
        <v>35.139536677297777</v>
      </c>
      <c r="F46" s="16"/>
      <c r="G46" s="20">
        <v>34740</v>
      </c>
      <c r="H46" s="20">
        <v>13236</v>
      </c>
      <c r="I46" s="20">
        <v>967</v>
      </c>
      <c r="J46" s="20">
        <f t="shared" si="5"/>
        <v>35211</v>
      </c>
      <c r="K46" s="20">
        <v>84154</v>
      </c>
      <c r="L46" s="20"/>
      <c r="M46" s="20">
        <f t="shared" si="0"/>
        <v>34669.492606552638</v>
      </c>
      <c r="N46" s="20">
        <f t="shared" si="1"/>
        <v>13209.136561322126</v>
      </c>
      <c r="O46" s="20">
        <f t="shared" si="2"/>
        <v>965.03740214554978</v>
      </c>
      <c r="P46" s="20">
        <f t="shared" si="3"/>
        <v>35139.53667729778</v>
      </c>
      <c r="Q46" s="16">
        <f>+(114.1+115.2+115.6)/3</f>
        <v>114.96666666666665</v>
      </c>
      <c r="R46" s="21">
        <f t="shared" si="6"/>
        <v>1.002033701336432</v>
      </c>
      <c r="U46" s="16">
        <f>+(114.1+115.2+115.6)/3</f>
        <v>114.96666666666665</v>
      </c>
      <c r="V46" s="58">
        <f t="shared" si="7"/>
        <v>1.002033701336432</v>
      </c>
    </row>
    <row r="47" spans="1:22" x14ac:dyDescent="0.75">
      <c r="A47">
        <v>2</v>
      </c>
      <c r="B47" s="16">
        <f t="shared" si="4"/>
        <v>19.274999999999999</v>
      </c>
      <c r="C47" s="16">
        <f t="shared" si="4"/>
        <v>3.6579999999999999</v>
      </c>
      <c r="D47" s="16">
        <f t="shared" si="4"/>
        <v>1.1599999999999999</v>
      </c>
      <c r="E47" s="16">
        <f t="shared" si="4"/>
        <v>21.353000000000002</v>
      </c>
      <c r="F47" s="16"/>
      <c r="G47" s="20">
        <v>19275</v>
      </c>
      <c r="H47" s="20">
        <v>3658</v>
      </c>
      <c r="I47" s="20">
        <v>1160</v>
      </c>
      <c r="J47" s="20">
        <f t="shared" si="5"/>
        <v>21353</v>
      </c>
      <c r="K47" s="20">
        <v>45446</v>
      </c>
      <c r="L47" s="20"/>
      <c r="M47" s="20">
        <f t="shared" si="0"/>
        <v>19275</v>
      </c>
      <c r="N47" s="20">
        <f t="shared" si="1"/>
        <v>3658</v>
      </c>
      <c r="O47" s="20">
        <f t="shared" si="2"/>
        <v>1160</v>
      </c>
      <c r="P47" s="20">
        <f t="shared" si="3"/>
        <v>21353</v>
      </c>
      <c r="Q47" s="16">
        <f>+(115+114.3+114.9)/3</f>
        <v>114.73333333333335</v>
      </c>
      <c r="R47" s="21">
        <f t="shared" si="6"/>
        <v>1</v>
      </c>
      <c r="U47" s="16">
        <f>+(115+114.3+114.9)/3</f>
        <v>114.73333333333335</v>
      </c>
      <c r="V47" s="58">
        <f t="shared" si="7"/>
        <v>1</v>
      </c>
    </row>
    <row r="49" spans="1:1" x14ac:dyDescent="0.75">
      <c r="A49" s="24" t="s">
        <v>289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45" zoomScaleNormal="4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4.75" x14ac:dyDescent="0.75"/>
  <cols>
    <col min="1" max="1" width="14.90625" style="20" customWidth="1"/>
    <col min="2" max="20" width="14.90625" style="20" bestFit="1" customWidth="1"/>
    <col min="21" max="16384" width="8.7265625" style="20"/>
  </cols>
  <sheetData>
    <row r="1" spans="1:20" ht="26" x14ac:dyDescent="1.2">
      <c r="A1" s="1" t="s">
        <v>302</v>
      </c>
    </row>
    <row r="4" spans="1:20" s="71" customFormat="1" x14ac:dyDescent="0.75">
      <c r="B4" s="71">
        <v>2001</v>
      </c>
      <c r="C4" s="71">
        <v>2002</v>
      </c>
      <c r="D4" s="71">
        <v>2003</v>
      </c>
      <c r="E4" s="71">
        <v>2004</v>
      </c>
      <c r="F4" s="71">
        <v>2005</v>
      </c>
      <c r="G4" s="71">
        <v>2006</v>
      </c>
      <c r="H4" s="71">
        <v>2007</v>
      </c>
      <c r="I4" s="71">
        <v>2008</v>
      </c>
      <c r="J4" s="71">
        <v>2009</v>
      </c>
      <c r="K4" s="71">
        <v>2010</v>
      </c>
      <c r="L4" s="71">
        <v>2011</v>
      </c>
      <c r="M4" s="71">
        <v>2012</v>
      </c>
      <c r="N4" s="71">
        <v>2013</v>
      </c>
      <c r="O4" s="71">
        <v>2014</v>
      </c>
      <c r="P4" s="71">
        <v>2015</v>
      </c>
      <c r="Q4" s="71">
        <v>2016</v>
      </c>
      <c r="R4" s="71">
        <v>2017</v>
      </c>
      <c r="S4" s="71">
        <v>2018</v>
      </c>
      <c r="T4" s="71">
        <v>2019</v>
      </c>
    </row>
    <row r="5" spans="1:20" x14ac:dyDescent="0.75">
      <c r="A5" s="20" t="s">
        <v>291</v>
      </c>
      <c r="B5" s="20">
        <v>3347331</v>
      </c>
      <c r="C5" s="20">
        <v>0</v>
      </c>
      <c r="D5" s="20">
        <v>3196056</v>
      </c>
      <c r="E5" s="20">
        <v>4637805</v>
      </c>
      <c r="F5" s="20">
        <v>5316238</v>
      </c>
      <c r="G5" s="20">
        <v>8012073</v>
      </c>
      <c r="H5" s="20">
        <v>9823072</v>
      </c>
      <c r="I5" s="20">
        <v>9800956</v>
      </c>
      <c r="J5" s="20">
        <v>6766563</v>
      </c>
      <c r="K5" s="20">
        <v>9331664</v>
      </c>
      <c r="L5" s="20">
        <v>10991038</v>
      </c>
      <c r="M5" s="20">
        <v>7926353</v>
      </c>
      <c r="N5" s="20">
        <v>8411723</v>
      </c>
      <c r="O5" s="20">
        <v>6502021</v>
      </c>
      <c r="P5" s="20">
        <v>6808863</v>
      </c>
      <c r="Q5" s="20">
        <v>6026550</v>
      </c>
      <c r="R5" s="20">
        <v>6576673</v>
      </c>
      <c r="S5" s="20">
        <v>7781919</v>
      </c>
      <c r="T5" s="20">
        <v>8245494</v>
      </c>
    </row>
    <row r="6" spans="1:20" x14ac:dyDescent="0.75">
      <c r="A6" s="20" t="s">
        <v>292</v>
      </c>
      <c r="B6" s="20">
        <v>1485237</v>
      </c>
      <c r="C6" s="20">
        <v>1614703</v>
      </c>
      <c r="D6" s="20">
        <v>2099598</v>
      </c>
      <c r="E6" s="20">
        <v>2455694</v>
      </c>
      <c r="F6" s="20">
        <v>2860197</v>
      </c>
      <c r="G6" s="20">
        <v>2718347</v>
      </c>
      <c r="H6" s="20">
        <v>2635454</v>
      </c>
      <c r="I6" s="20">
        <v>4535552</v>
      </c>
      <c r="J6" s="20">
        <v>3062471</v>
      </c>
      <c r="K6" s="20">
        <v>4595788</v>
      </c>
      <c r="L6" s="20">
        <v>4721037</v>
      </c>
      <c r="M6" s="20">
        <v>4028235</v>
      </c>
      <c r="N6" s="20">
        <v>3654811</v>
      </c>
      <c r="O6" s="20">
        <v>4363488</v>
      </c>
      <c r="P6" s="20">
        <v>5558396</v>
      </c>
      <c r="Q6" s="20">
        <v>5273563</v>
      </c>
      <c r="R6" s="20">
        <v>5660155</v>
      </c>
      <c r="S6" s="20">
        <v>6105164</v>
      </c>
      <c r="T6" s="20">
        <v>6681545</v>
      </c>
    </row>
    <row r="7" spans="1:20" x14ac:dyDescent="0.75">
      <c r="A7" s="20" t="s">
        <v>134</v>
      </c>
      <c r="B7" s="20">
        <v>407232</v>
      </c>
      <c r="C7" s="20">
        <v>418186</v>
      </c>
      <c r="D7" s="20">
        <v>474183</v>
      </c>
      <c r="E7" s="20">
        <v>571697</v>
      </c>
      <c r="F7" s="20">
        <v>942987</v>
      </c>
      <c r="G7" s="20">
        <v>1163730</v>
      </c>
      <c r="H7" s="20">
        <v>1599560</v>
      </c>
      <c r="I7" s="20">
        <v>2395848</v>
      </c>
      <c r="J7" s="20">
        <v>3135276</v>
      </c>
      <c r="K7" s="20">
        <v>5462197</v>
      </c>
      <c r="L7" s="20">
        <v>9007173</v>
      </c>
      <c r="M7" s="20">
        <v>7751174</v>
      </c>
      <c r="N7" s="20">
        <v>8457471</v>
      </c>
      <c r="O7" s="20">
        <v>6878882</v>
      </c>
      <c r="P7" s="20">
        <v>4127922</v>
      </c>
      <c r="Q7" s="20">
        <v>3582305</v>
      </c>
      <c r="R7" s="20">
        <v>4785008</v>
      </c>
      <c r="S7" s="20">
        <v>4224767</v>
      </c>
      <c r="T7" s="20">
        <v>5743361</v>
      </c>
    </row>
    <row r="8" spans="1:20" x14ac:dyDescent="0.75">
      <c r="A8" s="20" t="s">
        <v>133</v>
      </c>
      <c r="B8" s="20">
        <v>1768248</v>
      </c>
      <c r="C8" s="20">
        <v>1839046</v>
      </c>
      <c r="D8" s="20">
        <v>1804165</v>
      </c>
      <c r="E8" s="20">
        <v>2432386</v>
      </c>
      <c r="F8" s="20">
        <v>3269243</v>
      </c>
      <c r="G8" s="20">
        <v>3131496</v>
      </c>
      <c r="H8" s="20">
        <v>3368917</v>
      </c>
      <c r="I8" s="20">
        <v>4760167</v>
      </c>
      <c r="J8" s="20">
        <v>4204248</v>
      </c>
      <c r="K8" s="20">
        <v>5538561</v>
      </c>
      <c r="L8" s="20">
        <v>7525297</v>
      </c>
      <c r="M8" s="20">
        <v>6731271</v>
      </c>
      <c r="N8" s="20">
        <v>5842560</v>
      </c>
      <c r="O8" s="20">
        <v>5082920</v>
      </c>
      <c r="P8" s="20">
        <v>4078119</v>
      </c>
      <c r="Q8" s="20">
        <v>3862059</v>
      </c>
      <c r="R8" s="20">
        <v>5744781</v>
      </c>
      <c r="S8" s="20">
        <v>6238250</v>
      </c>
      <c r="T8" s="20">
        <v>4838972</v>
      </c>
    </row>
    <row r="9" spans="1:20" x14ac:dyDescent="0.75">
      <c r="A9" s="20" t="s">
        <v>135</v>
      </c>
      <c r="B9" s="20">
        <v>4452</v>
      </c>
      <c r="C9" s="20">
        <v>277</v>
      </c>
      <c r="D9" s="20">
        <v>2770</v>
      </c>
      <c r="E9" s="20">
        <v>73426</v>
      </c>
      <c r="F9" s="20">
        <v>235726</v>
      </c>
      <c r="G9" s="20">
        <v>19806</v>
      </c>
      <c r="H9" s="20">
        <v>6016</v>
      </c>
      <c r="I9" s="20">
        <v>1545</v>
      </c>
      <c r="J9" s="20">
        <v>0</v>
      </c>
      <c r="K9" s="20">
        <v>494</v>
      </c>
      <c r="L9" s="20">
        <v>10372463</v>
      </c>
      <c r="M9" s="20">
        <v>8658334</v>
      </c>
      <c r="N9" s="20">
        <v>6571050</v>
      </c>
      <c r="O9" s="20">
        <v>6626810</v>
      </c>
      <c r="P9" s="20">
        <v>4680283</v>
      </c>
      <c r="Q9" s="20">
        <v>3440274</v>
      </c>
      <c r="R9" s="20">
        <v>4983644</v>
      </c>
      <c r="S9" s="20">
        <v>5473975</v>
      </c>
      <c r="T9" s="20">
        <v>4611442</v>
      </c>
    </row>
    <row r="10" spans="1:20" x14ac:dyDescent="0.75">
      <c r="A10" s="20" t="s">
        <v>293</v>
      </c>
      <c r="B10" s="20">
        <v>184827</v>
      </c>
      <c r="C10" s="20">
        <v>224355</v>
      </c>
      <c r="D10" s="20">
        <v>280817</v>
      </c>
      <c r="E10" s="20">
        <v>243702</v>
      </c>
      <c r="F10" s="20">
        <v>497253</v>
      </c>
      <c r="G10" s="20">
        <v>1044503</v>
      </c>
      <c r="H10" s="20">
        <v>1287598</v>
      </c>
      <c r="I10" s="20">
        <v>1602615</v>
      </c>
      <c r="J10" s="20">
        <v>853583</v>
      </c>
      <c r="K10" s="20">
        <v>1500287</v>
      </c>
      <c r="L10" s="20">
        <v>2137503</v>
      </c>
      <c r="M10" s="20">
        <v>3038540</v>
      </c>
      <c r="N10" s="20">
        <v>2972895</v>
      </c>
      <c r="O10" s="20">
        <v>3016910</v>
      </c>
      <c r="P10" s="20">
        <v>2444368</v>
      </c>
      <c r="Q10" s="20">
        <v>2754319</v>
      </c>
      <c r="R10" s="20">
        <v>2959246</v>
      </c>
      <c r="S10" s="20">
        <v>3473122</v>
      </c>
      <c r="T10" s="20">
        <v>3530196</v>
      </c>
    </row>
    <row r="11" spans="1:20" x14ac:dyDescent="0.75">
      <c r="A11" s="20" t="s">
        <v>294</v>
      </c>
      <c r="B11" s="20">
        <v>808030</v>
      </c>
      <c r="C11" s="20">
        <v>1029248</v>
      </c>
      <c r="D11" s="20">
        <v>1626197</v>
      </c>
      <c r="E11" s="20">
        <v>2647406</v>
      </c>
      <c r="F11" s="20">
        <v>2725787</v>
      </c>
      <c r="G11" s="20">
        <v>2322214</v>
      </c>
      <c r="H11" s="20">
        <v>3656874</v>
      </c>
      <c r="I11" s="20">
        <v>5654388</v>
      </c>
      <c r="J11" s="20">
        <v>2657153</v>
      </c>
      <c r="K11" s="20">
        <v>4671820</v>
      </c>
      <c r="L11" s="20">
        <v>4642905</v>
      </c>
      <c r="M11" s="20">
        <v>3581822</v>
      </c>
      <c r="N11" s="20">
        <v>3662534</v>
      </c>
      <c r="O11" s="20">
        <v>4218202</v>
      </c>
      <c r="P11" s="20">
        <v>3546436</v>
      </c>
      <c r="Q11" s="20">
        <v>3508508</v>
      </c>
      <c r="R11" s="20">
        <v>3739079</v>
      </c>
      <c r="S11" s="20">
        <v>3775763</v>
      </c>
      <c r="T11" s="20">
        <v>3262094</v>
      </c>
    </row>
    <row r="12" spans="1:20" x14ac:dyDescent="0.75">
      <c r="A12" s="20" t="s">
        <v>295</v>
      </c>
      <c r="B12" s="20">
        <v>107620</v>
      </c>
      <c r="C12" s="20">
        <v>119303</v>
      </c>
      <c r="D12" s="20">
        <v>118960</v>
      </c>
      <c r="E12" s="20">
        <v>184570</v>
      </c>
      <c r="F12" s="20">
        <v>247151</v>
      </c>
      <c r="G12" s="20">
        <v>261458</v>
      </c>
      <c r="H12" s="20">
        <v>416689</v>
      </c>
      <c r="I12" s="20">
        <v>1896443</v>
      </c>
      <c r="J12" s="20">
        <v>525492</v>
      </c>
      <c r="K12" s="20">
        <v>1420014</v>
      </c>
      <c r="L12" s="20">
        <v>1217308</v>
      </c>
      <c r="M12" s="20">
        <v>1199259</v>
      </c>
      <c r="N12" s="20">
        <v>1567249</v>
      </c>
      <c r="O12" s="20">
        <v>1643561</v>
      </c>
      <c r="P12" s="20">
        <v>1128108</v>
      </c>
      <c r="Q12" s="20">
        <v>1401222</v>
      </c>
      <c r="R12" s="20">
        <v>2527273</v>
      </c>
      <c r="S12" s="20">
        <v>3605482</v>
      </c>
      <c r="T12" s="20">
        <v>3169791</v>
      </c>
    </row>
    <row r="13" spans="1:20" x14ac:dyDescent="0.75">
      <c r="A13" s="20" t="s">
        <v>296</v>
      </c>
      <c r="B13" s="20">
        <v>1089787</v>
      </c>
      <c r="C13" s="20">
        <v>804541</v>
      </c>
      <c r="D13" s="20">
        <v>1143096</v>
      </c>
      <c r="E13" s="20">
        <v>1049687</v>
      </c>
      <c r="F13" s="20">
        <v>1410824</v>
      </c>
      <c r="G13" s="20">
        <v>1133053</v>
      </c>
      <c r="H13" s="20">
        <v>1077233</v>
      </c>
      <c r="I13" s="20">
        <v>1585893</v>
      </c>
      <c r="J13" s="20">
        <v>1115422</v>
      </c>
      <c r="K13" s="20">
        <v>2373363</v>
      </c>
      <c r="L13" s="20">
        <v>2956906</v>
      </c>
      <c r="M13" s="20">
        <v>3497991</v>
      </c>
      <c r="N13" s="20">
        <v>3205056</v>
      </c>
      <c r="O13" s="20">
        <v>3059105</v>
      </c>
      <c r="P13" s="20">
        <v>2634561</v>
      </c>
      <c r="Q13" s="20">
        <v>2034128</v>
      </c>
      <c r="R13" s="20">
        <v>2390529</v>
      </c>
      <c r="S13" s="20">
        <v>2651589</v>
      </c>
      <c r="T13" s="20">
        <v>3017353</v>
      </c>
    </row>
    <row r="14" spans="1:20" x14ac:dyDescent="0.75">
      <c r="A14" s="20" t="s">
        <v>297</v>
      </c>
      <c r="B14" s="20">
        <v>63466</v>
      </c>
      <c r="C14" s="20">
        <v>50646</v>
      </c>
      <c r="D14" s="20">
        <v>57611</v>
      </c>
      <c r="E14" s="20">
        <v>95937</v>
      </c>
      <c r="F14" s="20">
        <v>167747</v>
      </c>
      <c r="G14" s="20">
        <v>307224</v>
      </c>
      <c r="H14" s="20">
        <v>559766</v>
      </c>
      <c r="I14" s="20">
        <v>913586</v>
      </c>
      <c r="J14" s="20">
        <v>647239</v>
      </c>
      <c r="K14" s="20">
        <v>1097931</v>
      </c>
      <c r="L14" s="20">
        <v>1556991</v>
      </c>
      <c r="M14" s="20">
        <v>1139855</v>
      </c>
      <c r="N14" s="20">
        <v>1341778</v>
      </c>
      <c r="O14" s="20">
        <v>1078792</v>
      </c>
      <c r="P14" s="20">
        <v>1271426</v>
      </c>
      <c r="Q14" s="20">
        <v>1274915</v>
      </c>
      <c r="R14" s="20">
        <v>2048390</v>
      </c>
      <c r="S14" s="20">
        <v>1920280</v>
      </c>
      <c r="T14" s="20">
        <v>1954700</v>
      </c>
    </row>
    <row r="15" spans="1:20" x14ac:dyDescent="0.75">
      <c r="A15" s="20" t="s">
        <v>298</v>
      </c>
      <c r="B15" s="20">
        <v>1103103</v>
      </c>
      <c r="C15" s="20">
        <v>967085</v>
      </c>
      <c r="D15" s="20">
        <v>1198510</v>
      </c>
      <c r="E15" s="20">
        <v>1412271</v>
      </c>
      <c r="F15" s="20">
        <v>1680780</v>
      </c>
      <c r="G15" s="20">
        <v>2419871</v>
      </c>
      <c r="H15" s="20">
        <v>3219691</v>
      </c>
      <c r="I15" s="20">
        <v>3127665</v>
      </c>
      <c r="J15" s="20">
        <v>1639060</v>
      </c>
      <c r="K15" s="20">
        <v>2212494</v>
      </c>
      <c r="L15" s="20">
        <v>2879636</v>
      </c>
      <c r="M15" s="20">
        <v>2191966</v>
      </c>
      <c r="N15" s="20">
        <v>2089119</v>
      </c>
      <c r="O15" s="20">
        <v>1974286</v>
      </c>
      <c r="P15" s="20">
        <v>1738184</v>
      </c>
      <c r="Q15" s="20">
        <v>1635535</v>
      </c>
      <c r="R15" s="20">
        <v>1581247</v>
      </c>
      <c r="S15" s="20">
        <v>1682628</v>
      </c>
      <c r="T15" s="20">
        <v>1659872</v>
      </c>
    </row>
    <row r="16" spans="1:20" x14ac:dyDescent="0.75">
      <c r="A16" s="20" t="s">
        <v>129</v>
      </c>
      <c r="B16" s="20">
        <v>1576169</v>
      </c>
      <c r="C16" s="20">
        <v>1543972</v>
      </c>
      <c r="D16" s="20">
        <v>1759306</v>
      </c>
      <c r="E16" s="20">
        <v>2007719</v>
      </c>
      <c r="F16" s="20">
        <v>2642044</v>
      </c>
      <c r="G16" s="20">
        <v>2433297</v>
      </c>
      <c r="H16" s="20">
        <v>2494882</v>
      </c>
      <c r="I16" s="20">
        <v>2283412</v>
      </c>
      <c r="J16" s="20">
        <v>1304163</v>
      </c>
      <c r="K16" s="20">
        <v>1939502</v>
      </c>
      <c r="L16" s="20">
        <v>2164726</v>
      </c>
      <c r="M16" s="20">
        <v>2038633</v>
      </c>
      <c r="N16" s="20">
        <v>2114708</v>
      </c>
      <c r="O16" s="20">
        <v>2422395</v>
      </c>
      <c r="P16" s="20">
        <v>1789620</v>
      </c>
      <c r="Q16" s="20">
        <v>1972814</v>
      </c>
      <c r="R16" s="20">
        <v>1896604</v>
      </c>
      <c r="S16" s="20">
        <v>2131483</v>
      </c>
      <c r="T16" s="20">
        <v>1605959</v>
      </c>
    </row>
    <row r="17" spans="1:20" x14ac:dyDescent="0.75">
      <c r="A17" s="20" t="s">
        <v>299</v>
      </c>
      <c r="B17" s="20">
        <v>204544</v>
      </c>
      <c r="C17" s="20">
        <v>211555</v>
      </c>
      <c r="D17" s="20">
        <v>338305</v>
      </c>
      <c r="E17" s="20">
        <v>453882</v>
      </c>
      <c r="F17" s="20">
        <v>483861</v>
      </c>
      <c r="G17" s="20">
        <v>495039</v>
      </c>
      <c r="H17" s="20">
        <v>607046</v>
      </c>
      <c r="I17" s="20">
        <v>663344</v>
      </c>
      <c r="J17" s="20">
        <v>631099</v>
      </c>
      <c r="K17" s="20">
        <v>917557</v>
      </c>
      <c r="L17" s="20">
        <v>951326</v>
      </c>
      <c r="M17" s="20">
        <v>903434</v>
      </c>
      <c r="N17" s="20">
        <v>972747</v>
      </c>
      <c r="O17" s="20">
        <v>1086834</v>
      </c>
      <c r="P17" s="20">
        <v>1094281</v>
      </c>
      <c r="Q17" s="20">
        <v>1166023</v>
      </c>
      <c r="R17" s="20">
        <v>1399818</v>
      </c>
      <c r="S17" s="20">
        <v>1486097</v>
      </c>
      <c r="T17" s="20">
        <v>1352092</v>
      </c>
    </row>
    <row r="18" spans="1:20" x14ac:dyDescent="0.75">
      <c r="A18" s="20" t="s">
        <v>300</v>
      </c>
      <c r="B18" s="20">
        <v>654687</v>
      </c>
      <c r="C18" s="20">
        <v>704158</v>
      </c>
      <c r="D18" s="20">
        <v>679007</v>
      </c>
      <c r="E18" s="20">
        <v>1019331</v>
      </c>
      <c r="F18" s="20">
        <v>1068286</v>
      </c>
      <c r="G18" s="20">
        <v>1411289</v>
      </c>
      <c r="H18" s="20">
        <v>1608787</v>
      </c>
      <c r="I18" s="20">
        <v>1348375</v>
      </c>
      <c r="J18" s="20">
        <v>1004167</v>
      </c>
      <c r="K18" s="20">
        <v>1235850</v>
      </c>
      <c r="L18" s="20">
        <v>1357599</v>
      </c>
      <c r="M18" s="20">
        <v>968938</v>
      </c>
      <c r="N18" s="20">
        <v>1167939</v>
      </c>
      <c r="O18" s="20">
        <v>1132399</v>
      </c>
      <c r="P18" s="20">
        <v>867837</v>
      </c>
      <c r="Q18" s="20">
        <v>785944</v>
      </c>
      <c r="R18" s="20">
        <v>1024152</v>
      </c>
      <c r="S18" s="20">
        <v>1106164</v>
      </c>
      <c r="T18" s="20">
        <v>1011109</v>
      </c>
    </row>
    <row r="19" spans="1:20" x14ac:dyDescent="0.75">
      <c r="A19" s="20" t="s">
        <v>301</v>
      </c>
      <c r="B19" s="20">
        <v>13192808</v>
      </c>
      <c r="C19" s="20">
        <v>13537349</v>
      </c>
      <c r="D19" s="20">
        <v>16857303</v>
      </c>
      <c r="E19" s="20">
        <v>20978010</v>
      </c>
      <c r="F19" s="20">
        <v>23442918</v>
      </c>
      <c r="G19" s="20">
        <v>25728344</v>
      </c>
      <c r="H19" s="20">
        <v>31665033</v>
      </c>
      <c r="I19" s="20">
        <v>33395735</v>
      </c>
      <c r="J19" s="20">
        <v>26317970</v>
      </c>
      <c r="K19" s="20">
        <v>40333128</v>
      </c>
      <c r="L19" s="20">
        <v>45474430</v>
      </c>
      <c r="M19" s="20">
        <v>45168707</v>
      </c>
      <c r="N19" s="20">
        <v>43031471</v>
      </c>
      <c r="O19" s="20">
        <v>43502895</v>
      </c>
      <c r="P19" s="20">
        <v>38496966</v>
      </c>
      <c r="Q19" s="20">
        <v>35392655</v>
      </c>
      <c r="R19" s="20">
        <v>40951365</v>
      </c>
      <c r="S19" s="20">
        <v>42764852</v>
      </c>
      <c r="T19" s="20">
        <v>39551684</v>
      </c>
    </row>
    <row r="22" spans="1:20" x14ac:dyDescent="0.75">
      <c r="A22" s="20" t="s">
        <v>303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56" zoomScaleNormal="56" workbookViewId="0">
      <pane xSplit="2" ySplit="4" topLeftCell="C12" activePane="bottomRight" state="frozen"/>
      <selection pane="topRight" activeCell="D1" sqref="D1"/>
      <selection pane="bottomLeft" activeCell="A5" sqref="A5"/>
      <selection pane="bottomRight" activeCell="G16" sqref="G16"/>
    </sheetView>
  </sheetViews>
  <sheetFormatPr defaultRowHeight="14.75" x14ac:dyDescent="0.75"/>
  <cols>
    <col min="1" max="1" width="8.7265625" style="20"/>
    <col min="2" max="2" width="15.54296875" customWidth="1"/>
    <col min="3" max="3" width="8.81640625" bestFit="1" customWidth="1"/>
    <col min="4" max="5" width="8.7265625" style="10"/>
    <col min="6" max="6" width="9.81640625" style="20" bestFit="1" customWidth="1"/>
    <col min="7" max="7" width="10.1796875" style="20" bestFit="1" customWidth="1"/>
    <col min="8" max="8" width="11.58984375" style="20" bestFit="1" customWidth="1"/>
    <col min="12" max="12" width="16.86328125" bestFit="1" customWidth="1"/>
  </cols>
  <sheetData>
    <row r="1" spans="1:12" ht="26" x14ac:dyDescent="1.2">
      <c r="A1" s="1" t="s">
        <v>244</v>
      </c>
      <c r="L1" s="20">
        <v>3150000000</v>
      </c>
    </row>
    <row r="3" spans="1:12" x14ac:dyDescent="0.75">
      <c r="B3" s="88"/>
    </row>
    <row r="4" spans="1:12" x14ac:dyDescent="0.75">
      <c r="A4" s="20" t="s">
        <v>201</v>
      </c>
      <c r="B4" s="88" t="s">
        <v>241</v>
      </c>
      <c r="C4" s="72" t="s">
        <v>202</v>
      </c>
      <c r="D4" s="10" t="s">
        <v>240</v>
      </c>
      <c r="F4" s="20" t="s">
        <v>203</v>
      </c>
      <c r="G4" s="20" t="s">
        <v>243</v>
      </c>
      <c r="H4" s="20" t="s">
        <v>242</v>
      </c>
    </row>
    <row r="5" spans="1:12" x14ac:dyDescent="0.75">
      <c r="A5" s="20">
        <v>12</v>
      </c>
      <c r="B5" s="88" t="s">
        <v>204</v>
      </c>
      <c r="C5" s="20">
        <v>4207</v>
      </c>
      <c r="D5" s="8">
        <v>9.4717668488160323E-2</v>
      </c>
      <c r="E5" s="8"/>
      <c r="F5" s="8">
        <v>3.8509010120957754E-2</v>
      </c>
      <c r="G5" s="20">
        <v>3843</v>
      </c>
      <c r="H5" s="20">
        <v>47914</v>
      </c>
    </row>
    <row r="6" spans="1:12" x14ac:dyDescent="0.75">
      <c r="A6" s="20">
        <v>13</v>
      </c>
      <c r="B6" s="88" t="s">
        <v>205</v>
      </c>
      <c r="C6" s="20">
        <v>3672</v>
      </c>
      <c r="D6" s="8">
        <v>-0.11963557899784227</v>
      </c>
      <c r="E6" s="8"/>
      <c r="F6" s="8">
        <v>-0.12716900404088427</v>
      </c>
      <c r="G6" s="20">
        <v>4171</v>
      </c>
      <c r="H6" s="20">
        <v>52085</v>
      </c>
    </row>
    <row r="7" spans="1:12" x14ac:dyDescent="0.75">
      <c r="A7" s="20">
        <v>14</v>
      </c>
      <c r="B7" s="88" t="s">
        <v>206</v>
      </c>
      <c r="C7" s="20">
        <v>3191</v>
      </c>
      <c r="D7" s="8">
        <v>-0.2420427553444181</v>
      </c>
      <c r="E7" s="8"/>
      <c r="F7" s="8">
        <v>-0.13099128540305016</v>
      </c>
      <c r="G7" s="20">
        <v>4210</v>
      </c>
      <c r="H7" s="20">
        <v>56295</v>
      </c>
    </row>
    <row r="8" spans="1:12" x14ac:dyDescent="0.75">
      <c r="A8" s="20">
        <v>15</v>
      </c>
      <c r="B8" s="88" t="s">
        <v>207</v>
      </c>
      <c r="C8" s="20">
        <v>3072</v>
      </c>
      <c r="D8" s="8">
        <v>-0.2776863390547849</v>
      </c>
      <c r="E8" s="8"/>
      <c r="F8" s="8">
        <v>-3.7292384832340986E-2</v>
      </c>
      <c r="G8" s="20">
        <v>4253</v>
      </c>
      <c r="H8" s="20">
        <v>60548</v>
      </c>
    </row>
    <row r="9" spans="1:12" x14ac:dyDescent="0.75">
      <c r="A9" s="20">
        <v>16</v>
      </c>
      <c r="B9" s="88" t="s">
        <v>208</v>
      </c>
      <c r="C9" s="20">
        <v>3120</v>
      </c>
      <c r="D9" s="8">
        <v>-0.25908335312277364</v>
      </c>
      <c r="E9" s="8"/>
      <c r="F9" s="8">
        <v>1.5625E-2</v>
      </c>
      <c r="G9" s="20">
        <v>4211</v>
      </c>
      <c r="H9" s="20">
        <v>64759</v>
      </c>
    </row>
    <row r="10" spans="1:12" x14ac:dyDescent="0.75">
      <c r="A10" s="20">
        <v>17</v>
      </c>
      <c r="B10" s="88" t="s">
        <v>209</v>
      </c>
      <c r="C10" s="20">
        <v>3276</v>
      </c>
      <c r="D10" s="8">
        <v>-0.21268925739005051</v>
      </c>
      <c r="E10" s="8"/>
      <c r="F10" s="8">
        <v>5.0000000000000044E-2</v>
      </c>
      <c r="G10" s="20">
        <v>4161</v>
      </c>
      <c r="H10" s="20">
        <v>68920</v>
      </c>
    </row>
    <row r="11" spans="1:12" x14ac:dyDescent="0.75">
      <c r="A11" s="20">
        <v>18</v>
      </c>
      <c r="B11" s="88" t="s">
        <v>210</v>
      </c>
      <c r="C11" s="20">
        <v>3382</v>
      </c>
      <c r="D11" s="8">
        <v>-0.19360991893180735</v>
      </c>
      <c r="E11" s="8"/>
      <c r="F11" s="8">
        <v>3.2356532356532464E-2</v>
      </c>
      <c r="G11" s="20">
        <v>4194</v>
      </c>
      <c r="H11" s="20">
        <v>73114</v>
      </c>
    </row>
    <row r="12" spans="1:12" x14ac:dyDescent="0.75">
      <c r="A12" s="20">
        <v>19</v>
      </c>
      <c r="B12" s="88" t="s">
        <v>211</v>
      </c>
      <c r="C12" s="20">
        <v>3660</v>
      </c>
      <c r="D12" s="8">
        <v>-0.14645522388059706</v>
      </c>
      <c r="E12" s="8"/>
      <c r="F12" s="8">
        <v>8.2199881726788826E-2</v>
      </c>
      <c r="G12" s="20">
        <v>4288</v>
      </c>
      <c r="H12" s="20">
        <v>77402</v>
      </c>
    </row>
    <row r="13" spans="1:12" x14ac:dyDescent="0.75">
      <c r="A13" s="20">
        <v>20</v>
      </c>
      <c r="B13" s="88" t="s">
        <v>212</v>
      </c>
      <c r="C13" s="20">
        <v>3808</v>
      </c>
      <c r="D13" s="8">
        <v>-0.13158494868871151</v>
      </c>
      <c r="E13" s="8"/>
      <c r="F13" s="8">
        <v>4.0437158469945444E-2</v>
      </c>
      <c r="G13" s="20">
        <v>4385</v>
      </c>
      <c r="H13" s="20">
        <v>81787</v>
      </c>
    </row>
    <row r="14" spans="1:12" x14ac:dyDescent="0.75">
      <c r="A14" s="20">
        <v>21</v>
      </c>
      <c r="B14" s="88" t="s">
        <v>213</v>
      </c>
      <c r="C14" s="20">
        <v>3867</v>
      </c>
      <c r="D14" s="8">
        <v>-0.12033666969972701</v>
      </c>
      <c r="E14" s="8"/>
      <c r="F14" s="8">
        <v>1.5493697478991653E-2</v>
      </c>
      <c r="G14" s="20">
        <v>4396</v>
      </c>
      <c r="H14" s="20">
        <v>86183</v>
      </c>
    </row>
    <row r="15" spans="1:12" x14ac:dyDescent="0.75">
      <c r="A15" s="20">
        <v>22</v>
      </c>
      <c r="B15" s="88" t="s">
        <v>214</v>
      </c>
      <c r="C15" s="20">
        <v>3936</v>
      </c>
      <c r="D15" s="8">
        <v>-0.12630410654827973</v>
      </c>
      <c r="E15" s="8"/>
      <c r="F15" s="8">
        <v>1.7843289371605842E-2</v>
      </c>
      <c r="G15" s="20">
        <v>4505</v>
      </c>
      <c r="H15" s="20">
        <v>90688</v>
      </c>
    </row>
    <row r="16" spans="1:12" x14ac:dyDescent="0.75">
      <c r="A16" s="20">
        <v>23</v>
      </c>
      <c r="B16" s="88" t="s">
        <v>215</v>
      </c>
      <c r="C16" s="20">
        <v>4025</v>
      </c>
      <c r="D16" s="8">
        <v>-8.8954277953825267E-2</v>
      </c>
      <c r="E16" s="8"/>
      <c r="F16" s="8">
        <v>2.2611788617886264E-2</v>
      </c>
      <c r="G16" s="20">
        <v>4418</v>
      </c>
      <c r="H16" s="20">
        <v>95106</v>
      </c>
    </row>
    <row r="17" spans="1:8" x14ac:dyDescent="0.75">
      <c r="A17" s="20">
        <v>24</v>
      </c>
      <c r="B17" s="88" t="s">
        <v>216</v>
      </c>
      <c r="C17" s="20">
        <v>4139</v>
      </c>
      <c r="D17" s="8">
        <v>-6.3998190863862492E-2</v>
      </c>
      <c r="E17" s="8"/>
      <c r="F17" s="8">
        <v>2.832298136645961E-2</v>
      </c>
      <c r="G17" s="20">
        <v>4422</v>
      </c>
      <c r="H17" s="20">
        <v>99528</v>
      </c>
    </row>
    <row r="18" spans="1:8" x14ac:dyDescent="0.75">
      <c r="A18" s="20">
        <v>25</v>
      </c>
      <c r="B18" s="88" t="s">
        <v>217</v>
      </c>
      <c r="C18" s="20">
        <v>4238</v>
      </c>
      <c r="D18" s="8">
        <v>-4.3988269794721369E-2</v>
      </c>
      <c r="E18" s="8"/>
      <c r="F18" s="8">
        <v>2.3918820971249088E-2</v>
      </c>
      <c r="G18" s="20">
        <v>4433</v>
      </c>
      <c r="H18" s="20">
        <v>103961</v>
      </c>
    </row>
    <row r="19" spans="1:8" x14ac:dyDescent="0.75">
      <c r="A19" s="20">
        <v>26</v>
      </c>
      <c r="B19" s="88" t="s">
        <v>218</v>
      </c>
      <c r="C19" s="20">
        <v>4162</v>
      </c>
      <c r="D19" s="8">
        <v>-6.8278486680098505E-2</v>
      </c>
      <c r="E19" s="8"/>
      <c r="F19" s="8">
        <v>-1.7932987258140631E-2</v>
      </c>
      <c r="G19" s="20">
        <v>4467</v>
      </c>
      <c r="H19" s="20">
        <v>108428</v>
      </c>
    </row>
    <row r="20" spans="1:8" x14ac:dyDescent="0.75">
      <c r="A20" s="20">
        <v>27</v>
      </c>
      <c r="B20" s="88" t="s">
        <v>219</v>
      </c>
      <c r="C20" s="20">
        <v>4203</v>
      </c>
      <c r="D20" s="8">
        <v>-4.9095022624434437E-2</v>
      </c>
      <c r="E20" s="8"/>
      <c r="F20" s="8">
        <v>9.8510331571359799E-3</v>
      </c>
      <c r="G20" s="20">
        <v>4420</v>
      </c>
      <c r="H20" s="20">
        <v>112848</v>
      </c>
    </row>
    <row r="21" spans="1:8" x14ac:dyDescent="0.75">
      <c r="A21" s="20">
        <v>28</v>
      </c>
      <c r="B21" s="88" t="s">
        <v>220</v>
      </c>
      <c r="C21" s="20">
        <v>4093</v>
      </c>
      <c r="D21" s="8">
        <v>-7.209249603264567E-2</v>
      </c>
      <c r="E21" s="8"/>
      <c r="F21" s="8">
        <v>-2.6171782060433024E-2</v>
      </c>
      <c r="G21" s="20">
        <v>4411</v>
      </c>
      <c r="H21" s="20">
        <v>117259</v>
      </c>
    </row>
    <row r="22" spans="1:8" x14ac:dyDescent="0.75">
      <c r="A22" s="20">
        <v>29</v>
      </c>
      <c r="B22" s="88" t="s">
        <v>221</v>
      </c>
      <c r="C22" s="20">
        <v>4230</v>
      </c>
      <c r="D22" s="8">
        <v>-3.7761601455868932E-2</v>
      </c>
      <c r="E22" s="8"/>
      <c r="F22" s="8">
        <v>3.3471781089665198E-2</v>
      </c>
      <c r="G22" s="20">
        <v>4396</v>
      </c>
      <c r="H22" s="20">
        <v>121655</v>
      </c>
    </row>
    <row r="23" spans="1:8" x14ac:dyDescent="0.75">
      <c r="A23" s="20">
        <v>30</v>
      </c>
      <c r="B23" s="88" t="s">
        <v>222</v>
      </c>
      <c r="C23" s="20">
        <v>4240</v>
      </c>
      <c r="D23" s="8">
        <v>-3.7457434733257688E-2</v>
      </c>
      <c r="E23" s="8"/>
      <c r="F23" s="8">
        <v>2.3640661938533203E-3</v>
      </c>
      <c r="G23" s="20">
        <v>4405</v>
      </c>
      <c r="H23" s="20">
        <v>126060</v>
      </c>
    </row>
    <row r="24" spans="1:8" x14ac:dyDescent="0.75">
      <c r="A24" s="20">
        <v>31</v>
      </c>
      <c r="B24" s="88" t="s">
        <v>223</v>
      </c>
      <c r="C24" s="20">
        <v>4187</v>
      </c>
      <c r="D24" s="8">
        <v>-2.7409988385598161E-2</v>
      </c>
      <c r="E24" s="8"/>
      <c r="F24" s="8">
        <v>-1.2499999999999956E-2</v>
      </c>
      <c r="G24" s="20">
        <v>4305</v>
      </c>
      <c r="H24" s="20">
        <v>130365</v>
      </c>
    </row>
    <row r="25" spans="1:8" x14ac:dyDescent="0.75">
      <c r="A25" s="20">
        <v>32</v>
      </c>
      <c r="B25" s="88" t="s">
        <v>224</v>
      </c>
      <c r="C25" s="20">
        <v>4104</v>
      </c>
      <c r="D25" s="8">
        <v>-2.1459227467811148E-2</v>
      </c>
      <c r="E25" s="8"/>
      <c r="F25" s="8">
        <v>-1.9823262479101933E-2</v>
      </c>
      <c r="G25" s="20">
        <v>4194</v>
      </c>
      <c r="H25" s="20">
        <v>134559</v>
      </c>
    </row>
    <row r="26" spans="1:8" x14ac:dyDescent="0.75">
      <c r="A26" s="20">
        <v>33</v>
      </c>
      <c r="B26" s="88" t="s">
        <v>225</v>
      </c>
      <c r="C26" s="20">
        <v>4011</v>
      </c>
      <c r="D26" s="8">
        <v>-3.7898776685056368E-2</v>
      </c>
      <c r="E26" s="8"/>
      <c r="F26" s="8">
        <v>-2.266081871345027E-2</v>
      </c>
      <c r="G26" s="20">
        <v>4169</v>
      </c>
      <c r="H26" s="20">
        <v>138728</v>
      </c>
    </row>
    <row r="27" spans="1:8" x14ac:dyDescent="0.75">
      <c r="A27" s="20">
        <v>34</v>
      </c>
      <c r="B27" s="88" t="s">
        <v>226</v>
      </c>
      <c r="C27" s="20">
        <v>4200</v>
      </c>
      <c r="D27" s="8">
        <v>9.1302258529553093E-3</v>
      </c>
      <c r="E27" s="8"/>
      <c r="F27" s="8">
        <v>4.7120418848167533E-2</v>
      </c>
      <c r="G27" s="20">
        <v>4162</v>
      </c>
      <c r="H27" s="20">
        <v>142890</v>
      </c>
    </row>
    <row r="28" spans="1:8" x14ac:dyDescent="0.75">
      <c r="A28" s="20">
        <v>35</v>
      </c>
      <c r="B28" s="88" t="s">
        <v>227</v>
      </c>
      <c r="C28" s="20">
        <v>4029</v>
      </c>
      <c r="D28" s="8">
        <v>-2.1849963583394083E-2</v>
      </c>
      <c r="E28" s="8"/>
      <c r="F28" s="8">
        <v>-4.0714285714285703E-2</v>
      </c>
      <c r="G28" s="20">
        <v>4119</v>
      </c>
      <c r="H28" s="20">
        <v>147009</v>
      </c>
    </row>
    <row r="29" spans="1:8" x14ac:dyDescent="0.75">
      <c r="A29" s="20">
        <v>36</v>
      </c>
      <c r="B29" s="88" t="s">
        <v>228</v>
      </c>
      <c r="C29" s="20">
        <v>4110</v>
      </c>
      <c r="D29" s="8">
        <v>-1.9794896255664218E-2</v>
      </c>
      <c r="E29" s="8"/>
      <c r="F29" s="8">
        <v>2.010424422933732E-2</v>
      </c>
      <c r="G29" s="20">
        <v>4193</v>
      </c>
      <c r="H29" s="20">
        <v>151202</v>
      </c>
    </row>
    <row r="30" spans="1:8" x14ac:dyDescent="0.75">
      <c r="A30" s="20">
        <v>37</v>
      </c>
      <c r="B30" s="88" t="s">
        <v>229</v>
      </c>
      <c r="C30" s="20">
        <v>4003</v>
      </c>
      <c r="D30" s="8">
        <v>-5.34405296760464E-2</v>
      </c>
      <c r="E30" s="8"/>
      <c r="F30" s="8">
        <v>-2.6034063260340634E-2</v>
      </c>
      <c r="G30" s="20">
        <v>4229</v>
      </c>
      <c r="H30" s="20">
        <v>155431</v>
      </c>
    </row>
    <row r="31" spans="1:8" x14ac:dyDescent="0.75">
      <c r="A31" s="20">
        <v>38</v>
      </c>
      <c r="B31" s="88" t="s">
        <v>230</v>
      </c>
      <c r="C31" s="20">
        <v>4050</v>
      </c>
      <c r="D31" s="8">
        <v>-4.5036547983966058E-2</v>
      </c>
      <c r="E31" s="8"/>
      <c r="F31" s="8">
        <v>1.1741194104421648E-2</v>
      </c>
      <c r="G31" s="20">
        <v>4241</v>
      </c>
      <c r="H31" s="20">
        <v>159672</v>
      </c>
    </row>
    <row r="32" spans="1:8" x14ac:dyDescent="0.75">
      <c r="A32" s="20">
        <v>39</v>
      </c>
      <c r="B32" s="88" t="s">
        <v>231</v>
      </c>
      <c r="C32" s="20">
        <v>3974</v>
      </c>
      <c r="D32" s="8">
        <v>-4.3561973525872433E-2</v>
      </c>
      <c r="E32" s="8"/>
      <c r="F32" s="8">
        <v>-1.8765432098765467E-2</v>
      </c>
      <c r="G32" s="20">
        <v>4155</v>
      </c>
      <c r="H32" s="20">
        <v>163827</v>
      </c>
    </row>
    <row r="33" spans="1:8" x14ac:dyDescent="0.75">
      <c r="A33" s="20">
        <v>40</v>
      </c>
      <c r="B33" s="88" t="s">
        <v>232</v>
      </c>
      <c r="C33" s="20">
        <v>4101</v>
      </c>
      <c r="D33" s="8">
        <v>-1.7959770114942541E-2</v>
      </c>
      <c r="E33" s="8"/>
      <c r="F33" s="8">
        <v>3.1957725213890287E-2</v>
      </c>
      <c r="G33" s="20">
        <v>4176</v>
      </c>
      <c r="H33" s="20">
        <v>168003</v>
      </c>
    </row>
    <row r="34" spans="1:8" x14ac:dyDescent="0.75">
      <c r="A34" s="20">
        <v>41</v>
      </c>
      <c r="B34" s="88" t="s">
        <v>233</v>
      </c>
      <c r="C34" s="20">
        <v>4080</v>
      </c>
      <c r="D34" s="8">
        <v>-4.9615653389238346E-2</v>
      </c>
      <c r="E34" s="8"/>
      <c r="F34" s="8">
        <v>-5.1207022677395297E-3</v>
      </c>
      <c r="G34" s="20">
        <v>4293</v>
      </c>
      <c r="H34" s="20">
        <v>172296</v>
      </c>
    </row>
    <row r="35" spans="1:8" x14ac:dyDescent="0.75">
      <c r="A35" s="20">
        <v>42</v>
      </c>
      <c r="B35" s="88" t="s">
        <v>234</v>
      </c>
      <c r="C35" s="20">
        <v>4004</v>
      </c>
      <c r="D35" s="8">
        <v>-5.3427895981087437E-2</v>
      </c>
      <c r="E35" s="8"/>
      <c r="F35" s="8">
        <v>-1.8627450980392202E-2</v>
      </c>
      <c r="G35" s="20">
        <v>4230</v>
      </c>
      <c r="H35" s="20">
        <v>176526</v>
      </c>
    </row>
    <row r="36" spans="1:8" x14ac:dyDescent="0.75">
      <c r="A36" s="20">
        <v>43</v>
      </c>
      <c r="B36" s="88" t="s">
        <v>235</v>
      </c>
      <c r="C36" s="20">
        <v>4051</v>
      </c>
      <c r="D36" s="8">
        <v>-5.4609101516919445E-2</v>
      </c>
      <c r="E36" s="8"/>
      <c r="F36" s="8">
        <v>1.1738261738261757E-2</v>
      </c>
      <c r="G36" s="20">
        <v>4285</v>
      </c>
      <c r="H36" s="20">
        <v>180811</v>
      </c>
    </row>
    <row r="37" spans="1:8" x14ac:dyDescent="0.75">
      <c r="A37" s="20">
        <v>44</v>
      </c>
      <c r="B37" s="88" t="s">
        <v>236</v>
      </c>
      <c r="C37" s="20">
        <v>4051</v>
      </c>
      <c r="D37" s="8">
        <v>-3.981986252666514E-2</v>
      </c>
      <c r="E37" s="8"/>
      <c r="F37" s="8">
        <v>0</v>
      </c>
      <c r="G37" s="20">
        <v>4219</v>
      </c>
      <c r="H37" s="20">
        <v>185030</v>
      </c>
    </row>
    <row r="38" spans="1:8" x14ac:dyDescent="0.75">
      <c r="A38" s="20">
        <v>45</v>
      </c>
      <c r="B38" s="88" t="s">
        <v>237</v>
      </c>
      <c r="C38" s="20">
        <v>3962</v>
      </c>
      <c r="D38" s="8">
        <v>-5.6891216377053078E-2</v>
      </c>
      <c r="E38" s="8"/>
      <c r="F38" s="8">
        <v>-2.196988397926436E-2</v>
      </c>
      <c r="G38" s="20">
        <v>4201</v>
      </c>
      <c r="H38" s="20">
        <v>189231</v>
      </c>
    </row>
    <row r="39" spans="1:8" x14ac:dyDescent="0.75">
      <c r="A39" s="20">
        <v>46</v>
      </c>
      <c r="B39" s="88" t="s">
        <v>238</v>
      </c>
      <c r="C39" s="20">
        <v>4018</v>
      </c>
      <c r="D39" s="8">
        <v>-4.173622704507518E-2</v>
      </c>
      <c r="E39" s="8"/>
      <c r="F39" s="8">
        <v>1.4134275618374659E-2</v>
      </c>
      <c r="G39" s="20">
        <v>4193</v>
      </c>
      <c r="H39" s="20">
        <v>193424</v>
      </c>
    </row>
    <row r="40" spans="1:8" x14ac:dyDescent="0.75">
      <c r="A40" s="20">
        <v>47</v>
      </c>
      <c r="B40" s="88" t="s">
        <v>239</v>
      </c>
      <c r="C40" s="20">
        <v>4003</v>
      </c>
      <c r="D40" s="8">
        <v>-4.8038049940546945E-2</v>
      </c>
      <c r="E40" s="8"/>
      <c r="F40" s="8">
        <v>-3.7332005973120808E-3</v>
      </c>
      <c r="G40" s="20">
        <v>4205</v>
      </c>
      <c r="H40" s="20">
        <v>197629</v>
      </c>
    </row>
    <row r="42" spans="1:8" x14ac:dyDescent="0.75">
      <c r="A42" s="20" t="s">
        <v>246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48" zoomScaleNormal="48" workbookViewId="0">
      <pane xSplit="1" ySplit="5" topLeftCell="B6" activePane="bottomRight" state="frozen"/>
      <selection activeCell="F9" sqref="F9"/>
      <selection pane="topRight" activeCell="F9" sqref="F9"/>
      <selection pane="bottomLeft" activeCell="F9" sqref="F9"/>
      <selection pane="bottomRight" activeCell="A17" sqref="A17"/>
    </sheetView>
  </sheetViews>
  <sheetFormatPr defaultRowHeight="14.75" x14ac:dyDescent="0.75"/>
  <cols>
    <col min="1" max="1" width="19.453125" customWidth="1"/>
    <col min="2" max="6" width="16.31640625" customWidth="1"/>
  </cols>
  <sheetData>
    <row r="1" spans="1:11" ht="26" x14ac:dyDescent="1.2">
      <c r="A1" s="1" t="s">
        <v>247</v>
      </c>
      <c r="B1" s="1"/>
      <c r="C1" s="1"/>
      <c r="D1" s="1"/>
      <c r="E1" s="1"/>
      <c r="F1" s="1"/>
    </row>
    <row r="2" spans="1:11" x14ac:dyDescent="0.75">
      <c r="A2" t="s">
        <v>2</v>
      </c>
    </row>
    <row r="3" spans="1:11" x14ac:dyDescent="0.75">
      <c r="A3" t="s">
        <v>248</v>
      </c>
    </row>
    <row r="4" spans="1:11" ht="15" customHeight="1" x14ac:dyDescent="0.75"/>
    <row r="5" spans="1:11" x14ac:dyDescent="0.75">
      <c r="A5" s="17"/>
      <c r="B5" s="17" t="s">
        <v>155</v>
      </c>
      <c r="C5" s="17" t="s">
        <v>99</v>
      </c>
      <c r="D5" s="17" t="s">
        <v>46</v>
      </c>
      <c r="E5" s="17" t="s">
        <v>65</v>
      </c>
      <c r="F5" s="17"/>
      <c r="G5" s="74"/>
      <c r="H5" s="74"/>
      <c r="I5" s="74"/>
      <c r="J5" s="74"/>
      <c r="K5" s="74"/>
    </row>
    <row r="6" spans="1:11" x14ac:dyDescent="0.75">
      <c r="A6" s="14" t="s">
        <v>33</v>
      </c>
      <c r="B6" s="31">
        <v>-1.9543249638760085E-2</v>
      </c>
      <c r="C6" s="31">
        <v>7.9648860276970934E-2</v>
      </c>
      <c r="D6" s="31">
        <v>4.5838662782438533E-2</v>
      </c>
      <c r="E6" s="31">
        <v>4.3301480624667876E-2</v>
      </c>
      <c r="F6" s="14"/>
      <c r="G6" s="27"/>
      <c r="H6" s="27"/>
      <c r="I6" s="27"/>
      <c r="J6" s="27"/>
      <c r="K6" s="27"/>
    </row>
    <row r="7" spans="1:11" x14ac:dyDescent="0.75">
      <c r="A7" t="s">
        <v>13</v>
      </c>
      <c r="B7" s="31">
        <v>4.5895829571149793E-3</v>
      </c>
      <c r="C7" s="31">
        <v>-5.8855876470511048E-2</v>
      </c>
      <c r="D7" s="31">
        <v>-0.27280342734364749</v>
      </c>
      <c r="E7" s="31">
        <v>0.40374453027139867</v>
      </c>
      <c r="G7" s="27"/>
      <c r="H7" s="27"/>
      <c r="I7" s="27"/>
      <c r="J7" s="27"/>
      <c r="K7" s="27"/>
    </row>
    <row r="8" spans="1:11" ht="29.5" x14ac:dyDescent="0.75">
      <c r="A8" s="14" t="s">
        <v>150</v>
      </c>
      <c r="B8" s="31">
        <v>-4.6320889611408678E-3</v>
      </c>
      <c r="C8" s="31">
        <v>-2.1897563314866808E-2</v>
      </c>
      <c r="D8" s="31">
        <v>-0.29192688431531288</v>
      </c>
      <c r="E8" s="31">
        <v>0.32708538501846074</v>
      </c>
      <c r="F8" s="14"/>
      <c r="G8" s="27"/>
      <c r="H8" s="27"/>
      <c r="I8" s="27"/>
      <c r="J8" s="27"/>
      <c r="K8" s="27"/>
    </row>
    <row r="9" spans="1:11" ht="29.5" x14ac:dyDescent="0.75">
      <c r="A9" s="14" t="s">
        <v>156</v>
      </c>
      <c r="B9" s="31">
        <v>-1.3259982646259272E-2</v>
      </c>
      <c r="C9" s="31">
        <v>-1.2902765409825601E-2</v>
      </c>
      <c r="D9" s="31">
        <v>-0.22826253361896998</v>
      </c>
      <c r="E9" s="31">
        <v>0.13368690269634631</v>
      </c>
      <c r="F9" s="14"/>
      <c r="G9" s="27"/>
      <c r="H9" s="27"/>
      <c r="I9" s="27"/>
      <c r="J9" s="27"/>
      <c r="K9" s="27"/>
    </row>
    <row r="10" spans="1:11" x14ac:dyDescent="0.75">
      <c r="A10" t="s">
        <v>48</v>
      </c>
      <c r="B10" s="31">
        <v>-9.5546163688269292E-3</v>
      </c>
      <c r="C10" s="31">
        <v>-1.8141062294541044E-3</v>
      </c>
      <c r="D10" s="31">
        <v>-0.24574152239622082</v>
      </c>
      <c r="E10" s="31">
        <v>0.24075244909732674</v>
      </c>
      <c r="G10" s="27"/>
      <c r="H10" s="27"/>
      <c r="I10" s="27"/>
      <c r="J10" s="27"/>
      <c r="K10" s="27"/>
    </row>
    <row r="11" spans="1:11" ht="29.5" x14ac:dyDescent="0.75">
      <c r="A11" s="14" t="s">
        <v>151</v>
      </c>
      <c r="B11" s="31">
        <v>-1.8601590596696305E-2</v>
      </c>
      <c r="C11" s="31">
        <v>1.3357518651662126E-3</v>
      </c>
      <c r="D11" s="31">
        <v>-0.25602225801852097</v>
      </c>
      <c r="E11" s="31">
        <v>0.15719384160150796</v>
      </c>
      <c r="F11" s="14"/>
      <c r="G11" s="27"/>
      <c r="H11" s="27"/>
      <c r="I11" s="27"/>
      <c r="J11" s="27"/>
      <c r="K11" s="27"/>
    </row>
    <row r="12" spans="1:11" ht="29.5" x14ac:dyDescent="0.75">
      <c r="A12" s="14" t="s">
        <v>152</v>
      </c>
      <c r="B12" s="31">
        <v>6.7162204875614862E-3</v>
      </c>
      <c r="C12" s="31">
        <v>9.1915741156367581E-3</v>
      </c>
      <c r="D12" s="31">
        <v>-9.9324234317808457E-2</v>
      </c>
      <c r="E12" s="31">
        <v>3.8864861504845472E-2</v>
      </c>
      <c r="F12" s="14"/>
      <c r="G12" s="27"/>
      <c r="H12" s="27"/>
      <c r="I12" s="27"/>
      <c r="J12" s="27"/>
      <c r="K12" s="27"/>
    </row>
    <row r="13" spans="1:11" ht="29.5" x14ac:dyDescent="0.75">
      <c r="A13" s="14" t="s">
        <v>153</v>
      </c>
      <c r="B13" s="31">
        <v>-1.0220135932970109E-3</v>
      </c>
      <c r="C13" s="31">
        <v>2.9852984141236494E-3</v>
      </c>
      <c r="D13" s="31">
        <v>-2.4704642132263865E-3</v>
      </c>
      <c r="E13" s="31">
        <v>2.3592948733872632E-3</v>
      </c>
      <c r="F13" s="14"/>
      <c r="G13" s="27"/>
      <c r="H13" s="27"/>
      <c r="I13" s="27"/>
      <c r="J13" s="27"/>
      <c r="K13" s="27"/>
    </row>
    <row r="14" spans="1:11" ht="29.5" x14ac:dyDescent="0.75">
      <c r="A14" s="14" t="s">
        <v>154</v>
      </c>
      <c r="B14" s="31">
        <v>1.6340389535358657E-3</v>
      </c>
      <c r="C14" s="31">
        <v>1.1571552168345711E-3</v>
      </c>
      <c r="D14" s="31">
        <v>-9.4353173592399253E-2</v>
      </c>
      <c r="E14" s="31">
        <v>8.5080338879597539E-2</v>
      </c>
      <c r="F14" s="14"/>
      <c r="G14" s="27"/>
      <c r="H14" s="27"/>
      <c r="I14" s="27"/>
      <c r="J14" s="27"/>
      <c r="K14" s="27"/>
    </row>
    <row r="17" spans="1:11" x14ac:dyDescent="0.75">
      <c r="A17" t="s">
        <v>305</v>
      </c>
    </row>
    <row r="21" spans="1:11" x14ac:dyDescent="0.75">
      <c r="A21" s="14"/>
      <c r="B21" s="31"/>
      <c r="C21" s="31"/>
      <c r="D21" s="31"/>
      <c r="E21" s="31"/>
      <c r="F21" s="14"/>
      <c r="G21" s="27"/>
      <c r="H21" s="27"/>
      <c r="I21" s="27"/>
      <c r="J21" s="27"/>
      <c r="K21" s="27"/>
    </row>
    <row r="22" spans="1:11" x14ac:dyDescent="0.75">
      <c r="B22" s="31"/>
      <c r="C22" s="31"/>
      <c r="D22" s="31"/>
      <c r="E22" s="31"/>
      <c r="G22" s="27"/>
      <c r="H22" s="27"/>
      <c r="I22" s="27"/>
      <c r="J22" s="27"/>
      <c r="K22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45" zoomScaleNormal="45" workbookViewId="0">
      <selection activeCell="A15" sqref="A15"/>
    </sheetView>
  </sheetViews>
  <sheetFormatPr defaultRowHeight="14.75" x14ac:dyDescent="0.75"/>
  <cols>
    <col min="1" max="1" width="21.04296875" customWidth="1"/>
    <col min="2" max="10" width="10.40625" customWidth="1"/>
    <col min="11" max="11" width="13.1328125" customWidth="1"/>
    <col min="12" max="15" width="14.31640625" bestFit="1" customWidth="1"/>
    <col min="16" max="16" width="18.7265625" customWidth="1"/>
  </cols>
  <sheetData>
    <row r="1" spans="1:18" ht="26" x14ac:dyDescent="1.2">
      <c r="A1" s="1" t="s">
        <v>250</v>
      </c>
    </row>
    <row r="2" spans="1:18" x14ac:dyDescent="0.75">
      <c r="A2" t="s">
        <v>81</v>
      </c>
    </row>
    <row r="3" spans="1:18" x14ac:dyDescent="0.75">
      <c r="A3" t="s">
        <v>80</v>
      </c>
    </row>
    <row r="5" spans="1:18" x14ac:dyDescent="0.75">
      <c r="B5" s="26" t="s">
        <v>139</v>
      </c>
      <c r="C5" s="26" t="s">
        <v>140</v>
      </c>
      <c r="D5" s="26" t="s">
        <v>141</v>
      </c>
      <c r="E5" s="26" t="s">
        <v>142</v>
      </c>
      <c r="F5" s="26" t="s">
        <v>143</v>
      </c>
      <c r="G5" s="26" t="s">
        <v>144</v>
      </c>
      <c r="H5" s="26" t="s">
        <v>145</v>
      </c>
      <c r="I5" s="26" t="s">
        <v>249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29.5" x14ac:dyDescent="0.75">
      <c r="A6" s="59" t="s">
        <v>82</v>
      </c>
      <c r="B6" s="60">
        <v>48.196160141868518</v>
      </c>
      <c r="C6" s="60">
        <v>37.239597483478256</v>
      </c>
      <c r="D6" s="60">
        <v>40.284918474190725</v>
      </c>
      <c r="E6" s="60">
        <v>48.037874677110523</v>
      </c>
      <c r="F6" s="60">
        <v>43.275468934707902</v>
      </c>
      <c r="G6" s="60">
        <v>48.41635592268041</v>
      </c>
      <c r="H6" s="60">
        <v>49.669449999999998</v>
      </c>
      <c r="I6" s="21">
        <v>1.0305686148812427</v>
      </c>
      <c r="J6" s="21"/>
      <c r="K6" s="61"/>
      <c r="L6" s="20"/>
      <c r="M6" s="20"/>
      <c r="N6" s="20"/>
      <c r="O6" s="20"/>
      <c r="P6" s="20"/>
      <c r="Q6" s="20"/>
      <c r="R6" s="20"/>
    </row>
    <row r="7" spans="1:18" x14ac:dyDescent="0.75">
      <c r="A7" s="62" t="s">
        <v>83</v>
      </c>
      <c r="B7" s="60">
        <v>32.607453257785473</v>
      </c>
      <c r="C7" s="60">
        <v>15.443328311304345</v>
      </c>
      <c r="D7" s="60">
        <v>26.073247338582675</v>
      </c>
      <c r="E7" s="60">
        <v>28.83551386771105</v>
      </c>
      <c r="F7" s="60">
        <v>30.732135783505154</v>
      </c>
      <c r="G7" s="60">
        <v>30.018372489690719</v>
      </c>
      <c r="H7" s="60">
        <v>33.506126999999999</v>
      </c>
      <c r="I7" s="21">
        <v>1.0275603781475928</v>
      </c>
      <c r="J7" s="21"/>
      <c r="K7" s="61"/>
      <c r="L7" s="20"/>
      <c r="M7" s="20"/>
      <c r="N7" s="20"/>
      <c r="O7" s="20"/>
      <c r="P7" s="20"/>
      <c r="Q7" s="20"/>
      <c r="R7" s="20"/>
    </row>
    <row r="8" spans="1:18" ht="29.5" x14ac:dyDescent="0.75">
      <c r="A8" s="63" t="s">
        <v>84</v>
      </c>
      <c r="B8" s="60">
        <v>28.231047762975777</v>
      </c>
      <c r="C8" s="60">
        <v>21.553151074782605</v>
      </c>
      <c r="D8" s="60">
        <v>25.562651552055993</v>
      </c>
      <c r="E8" s="60">
        <v>26.951513596170578</v>
      </c>
      <c r="F8" s="60">
        <v>27.531578977663226</v>
      </c>
      <c r="G8" s="60">
        <v>28.176537252577315</v>
      </c>
      <c r="H8" s="60">
        <v>27.923656000000001</v>
      </c>
      <c r="I8" s="21">
        <v>0.98911157086493573</v>
      </c>
      <c r="J8" s="21"/>
      <c r="K8" s="61"/>
      <c r="L8" s="20"/>
      <c r="M8" s="20"/>
      <c r="N8" s="20"/>
      <c r="O8" s="20"/>
      <c r="P8" s="20"/>
      <c r="Q8" s="20"/>
      <c r="R8" s="20"/>
    </row>
    <row r="9" spans="1:18" ht="29.5" x14ac:dyDescent="0.75">
      <c r="A9" s="59" t="s">
        <v>85</v>
      </c>
      <c r="B9" s="60">
        <v>25.656630714532874</v>
      </c>
      <c r="C9" s="60">
        <v>5.9759101982608689</v>
      </c>
      <c r="D9" s="60">
        <v>11.506849011373578</v>
      </c>
      <c r="E9" s="60">
        <v>17.574916055700609</v>
      </c>
      <c r="F9" s="60">
        <v>23.953290261168384</v>
      </c>
      <c r="G9" s="60">
        <v>23.83210038831615</v>
      </c>
      <c r="H9" s="60">
        <v>25.172073999999999</v>
      </c>
      <c r="I9" s="21">
        <v>0.98111378224505508</v>
      </c>
      <c r="J9" s="21"/>
      <c r="K9" s="61"/>
      <c r="L9" s="20"/>
      <c r="M9" s="20"/>
      <c r="N9" s="20"/>
      <c r="O9" s="20"/>
      <c r="P9" s="20"/>
      <c r="Q9" s="20"/>
      <c r="R9" s="20"/>
    </row>
    <row r="10" spans="1:18" x14ac:dyDescent="0.75">
      <c r="A10" s="62" t="s">
        <v>86</v>
      </c>
      <c r="B10" s="60">
        <v>9.2298240103806233</v>
      </c>
      <c r="C10" s="60">
        <v>7.1590037582608685</v>
      </c>
      <c r="D10" s="60">
        <v>7.6054966614173223</v>
      </c>
      <c r="E10" s="60">
        <v>8.7278753263707554</v>
      </c>
      <c r="F10" s="60">
        <v>9.225571307560136</v>
      </c>
      <c r="G10" s="60">
        <v>9.483238274914088</v>
      </c>
      <c r="H10" s="60">
        <v>9.3880739999999996</v>
      </c>
      <c r="I10" s="21">
        <v>1.0171455045558178</v>
      </c>
      <c r="J10" s="21"/>
      <c r="K10" s="61"/>
      <c r="L10" s="20"/>
      <c r="M10" s="20"/>
      <c r="N10" s="20"/>
      <c r="O10" s="20"/>
      <c r="P10" s="20"/>
      <c r="Q10" s="20"/>
      <c r="R10" s="20"/>
    </row>
    <row r="11" spans="1:18" x14ac:dyDescent="0.75">
      <c r="A11" s="62" t="s">
        <v>87</v>
      </c>
      <c r="B11" s="60">
        <v>10.160485671280277</v>
      </c>
      <c r="C11" s="60">
        <v>4.6805551721739125</v>
      </c>
      <c r="D11" s="60">
        <v>8.4133041137357818</v>
      </c>
      <c r="E11" s="60">
        <v>8.6469372689295021</v>
      </c>
      <c r="F11" s="60">
        <v>10.173616457044671</v>
      </c>
      <c r="G11" s="60">
        <v>9.7065553230240553</v>
      </c>
      <c r="H11" s="60">
        <v>10.409603000000001</v>
      </c>
      <c r="I11" s="21">
        <v>1.0245182500895484</v>
      </c>
      <c r="J11" s="21"/>
      <c r="K11" s="61"/>
      <c r="L11" s="20"/>
      <c r="M11" s="20"/>
      <c r="N11" s="20"/>
      <c r="O11" s="20"/>
      <c r="P11" s="20"/>
      <c r="Q11" s="20"/>
      <c r="R11" s="20"/>
    </row>
    <row r="12" spans="1:18" ht="29.5" x14ac:dyDescent="0.75">
      <c r="A12" s="63" t="s">
        <v>88</v>
      </c>
      <c r="B12" s="60">
        <v>9.2809636003460216</v>
      </c>
      <c r="C12" s="60">
        <v>3.9764675930434779</v>
      </c>
      <c r="D12" s="60">
        <v>5.2428552423447066</v>
      </c>
      <c r="E12" s="60">
        <v>7.8300340156657953</v>
      </c>
      <c r="F12" s="60">
        <v>7.8066755240549819</v>
      </c>
      <c r="G12" s="60">
        <v>8.5156075309278343</v>
      </c>
      <c r="H12" s="60">
        <v>8.545064</v>
      </c>
      <c r="I12" s="21">
        <v>0.92070870741066313</v>
      </c>
      <c r="J12" s="21"/>
      <c r="K12" s="61"/>
      <c r="L12" s="20"/>
      <c r="M12" s="20"/>
      <c r="N12" s="20"/>
      <c r="O12" s="20"/>
      <c r="P12" s="20"/>
      <c r="Q12" s="20"/>
      <c r="R12" s="20"/>
    </row>
    <row r="13" spans="1:18" ht="29.5" x14ac:dyDescent="0.75">
      <c r="A13" s="59" t="s">
        <v>89</v>
      </c>
      <c r="B13" s="60">
        <v>4.9507845588235293</v>
      </c>
      <c r="C13" s="60">
        <v>0.76570206086956516</v>
      </c>
      <c r="D13" s="60">
        <v>3.1167598250218722</v>
      </c>
      <c r="E13" s="60">
        <v>4.5080655126196687</v>
      </c>
      <c r="F13" s="60">
        <v>5.2471412422680404</v>
      </c>
      <c r="G13" s="60">
        <v>5.4883640034364261</v>
      </c>
      <c r="H13" s="60">
        <v>5.7169239999999997</v>
      </c>
      <c r="I13" s="21">
        <v>1.1547511171357718</v>
      </c>
      <c r="J13" s="21"/>
      <c r="K13" s="61"/>
      <c r="L13" s="20"/>
      <c r="M13" s="20"/>
      <c r="N13" s="20"/>
      <c r="O13" s="20"/>
      <c r="P13" s="20"/>
      <c r="Q13" s="20"/>
      <c r="R13" s="20"/>
    </row>
    <row r="14" spans="1:18" ht="29.5" x14ac:dyDescent="0.75">
      <c r="A14" s="59" t="s">
        <v>90</v>
      </c>
      <c r="B14" s="60">
        <v>4.6351314134948094</v>
      </c>
      <c r="C14" s="60">
        <v>1.4413138921739128</v>
      </c>
      <c r="D14" s="60">
        <v>2.8475474610673666</v>
      </c>
      <c r="E14" s="60">
        <v>3.9029297789382063</v>
      </c>
      <c r="F14" s="60">
        <v>4.1145745893470789</v>
      </c>
      <c r="G14" s="60">
        <v>4.7080175017182126</v>
      </c>
      <c r="H14" s="60">
        <v>4.78843</v>
      </c>
      <c r="I14" s="21">
        <v>1.0330731909906317</v>
      </c>
      <c r="J14" s="21"/>
      <c r="K14" s="61"/>
      <c r="L14" s="20"/>
      <c r="M14" s="20"/>
      <c r="N14" s="20"/>
      <c r="O14" s="20"/>
      <c r="P14" s="20"/>
      <c r="Q14" s="20"/>
      <c r="R14" s="20"/>
    </row>
    <row r="15" spans="1:18" ht="29.5" x14ac:dyDescent="0.75">
      <c r="A15" s="59" t="s">
        <v>91</v>
      </c>
      <c r="B15" s="60">
        <v>7.4850674031141873</v>
      </c>
      <c r="C15" s="60">
        <v>1.3638570191304347</v>
      </c>
      <c r="D15" s="60">
        <v>3.7278580787401574</v>
      </c>
      <c r="E15" s="60">
        <v>4.20955124630113</v>
      </c>
      <c r="F15" s="60">
        <v>4.8417128247422676</v>
      </c>
      <c r="G15" s="60">
        <v>6.8050995549828182</v>
      </c>
      <c r="H15" s="60">
        <v>6.3574950000000001</v>
      </c>
      <c r="I15" s="21">
        <v>0.8493570809201989</v>
      </c>
      <c r="J15" s="21"/>
      <c r="K15" s="61"/>
      <c r="L15" s="20"/>
      <c r="M15" s="20"/>
      <c r="N15" s="20"/>
      <c r="O15" s="20"/>
      <c r="P15" s="20"/>
      <c r="Q15" s="20"/>
      <c r="R15" s="20"/>
    </row>
    <row r="16" spans="1:18" ht="29.5" x14ac:dyDescent="0.75">
      <c r="A16" s="59" t="s">
        <v>92</v>
      </c>
      <c r="B16" s="60">
        <v>4.11124337716263</v>
      </c>
      <c r="C16" s="60">
        <v>2.1005713060869566</v>
      </c>
      <c r="D16" s="60">
        <v>3.5671704251968501</v>
      </c>
      <c r="E16" s="60">
        <v>3.8857584247171451</v>
      </c>
      <c r="F16" s="60">
        <v>4.2515755824742261</v>
      </c>
      <c r="G16" s="60">
        <v>4.2815449879725085</v>
      </c>
      <c r="H16" s="60">
        <v>4.5350239999999999</v>
      </c>
      <c r="I16" s="21">
        <v>1.1030784567976226</v>
      </c>
      <c r="J16" s="21"/>
      <c r="K16" s="61"/>
      <c r="L16" s="20"/>
      <c r="M16" s="20"/>
      <c r="N16" s="20"/>
      <c r="O16" s="20"/>
      <c r="P16" s="20"/>
      <c r="Q16" s="20"/>
      <c r="R16" s="20"/>
    </row>
    <row r="17" spans="1:23" x14ac:dyDescent="0.75">
      <c r="A17" s="62" t="s">
        <v>93</v>
      </c>
      <c r="B17" s="60">
        <v>4.1218533719723185</v>
      </c>
      <c r="C17" s="60">
        <v>1.2238832817391303</v>
      </c>
      <c r="D17" s="60">
        <v>2.5055901627296588</v>
      </c>
      <c r="E17" s="60">
        <v>2.5929932184508266</v>
      </c>
      <c r="F17" s="60">
        <v>2.8869689192439858</v>
      </c>
      <c r="G17" s="60">
        <v>3.3591969158075603</v>
      </c>
      <c r="H17" s="60">
        <v>3.134782</v>
      </c>
      <c r="I17" s="21">
        <v>0.76052729612261727</v>
      </c>
      <c r="J17" s="21"/>
      <c r="K17" s="61"/>
      <c r="L17" s="20"/>
      <c r="M17" s="20"/>
      <c r="N17" s="20"/>
      <c r="O17" s="20"/>
      <c r="P17" s="20"/>
      <c r="Q17" s="20"/>
      <c r="R17" s="20"/>
    </row>
    <row r="18" spans="1:23" x14ac:dyDescent="0.75">
      <c r="A18" s="62" t="s">
        <v>94</v>
      </c>
      <c r="B18" s="60">
        <v>2.092150975778547</v>
      </c>
      <c r="C18" s="60">
        <v>0.64006201217391301</v>
      </c>
      <c r="D18" s="60">
        <v>1.5740724566929134</v>
      </c>
      <c r="E18" s="60">
        <v>1.9450534116623148</v>
      </c>
      <c r="F18" s="60">
        <v>1.8799886804123709</v>
      </c>
      <c r="G18" s="60">
        <v>1.8661098745704465</v>
      </c>
      <c r="H18" s="60">
        <v>1.9819450000000001</v>
      </c>
      <c r="I18" s="21">
        <v>0.94732408078841623</v>
      </c>
      <c r="J18" s="21"/>
      <c r="K18" s="61"/>
      <c r="L18" s="20"/>
      <c r="M18" s="20"/>
      <c r="N18" s="20"/>
      <c r="O18" s="20"/>
      <c r="P18" s="20"/>
      <c r="Q18" s="20"/>
      <c r="R18" s="20"/>
    </row>
    <row r="19" spans="1:23" x14ac:dyDescent="0.75">
      <c r="A19" s="62" t="s">
        <v>95</v>
      </c>
      <c r="B19" s="60">
        <v>1.3368896055363322</v>
      </c>
      <c r="C19" s="60">
        <v>0.15213359652173913</v>
      </c>
      <c r="D19" s="60">
        <v>0.36736446894138231</v>
      </c>
      <c r="E19" s="60">
        <v>0.71310083899042642</v>
      </c>
      <c r="F19" s="60">
        <v>0.85279777491408926</v>
      </c>
      <c r="G19" s="60">
        <v>1.1044313934707903</v>
      </c>
      <c r="H19" s="60">
        <v>1.262864</v>
      </c>
      <c r="I19" s="21">
        <v>0.94462848298784197</v>
      </c>
      <c r="J19" s="21"/>
      <c r="K19" s="61"/>
      <c r="L19" s="20"/>
      <c r="M19" s="20"/>
      <c r="N19" s="20"/>
      <c r="O19" s="20"/>
      <c r="P19" s="20"/>
      <c r="Q19" s="20"/>
      <c r="R19" s="20"/>
    </row>
    <row r="20" spans="1:23" x14ac:dyDescent="0.75">
      <c r="A20" s="61" t="s">
        <v>96</v>
      </c>
      <c r="B20" s="60">
        <v>190.75879726816609</v>
      </c>
      <c r="C20" s="60">
        <v>103.56340620521738</v>
      </c>
      <c r="D20" s="60">
        <v>142.0283208031496</v>
      </c>
      <c r="E20" s="60">
        <v>167.64901741514359</v>
      </c>
      <c r="F20" s="60">
        <v>175.92029908419244</v>
      </c>
      <c r="G20" s="60">
        <v>184.65710302577315</v>
      </c>
      <c r="H20" s="60">
        <v>191.128648</v>
      </c>
      <c r="I20" s="21">
        <v>1.0019388397134523</v>
      </c>
      <c r="J20" s="21"/>
      <c r="K20" s="61"/>
      <c r="L20" s="20"/>
      <c r="M20" s="20"/>
      <c r="N20" s="20"/>
      <c r="O20" s="20"/>
      <c r="P20" s="20"/>
      <c r="Q20" s="20"/>
      <c r="R20" s="20"/>
    </row>
    <row r="21" spans="1:23" ht="16" x14ac:dyDescent="0.75">
      <c r="C21" s="89"/>
      <c r="D21" s="89"/>
      <c r="I21" s="21"/>
      <c r="J21" s="21"/>
      <c r="K21" s="64"/>
      <c r="N21" s="65"/>
      <c r="R21" s="66"/>
    </row>
    <row r="22" spans="1:23" x14ac:dyDescent="0.75">
      <c r="A22" t="s">
        <v>245</v>
      </c>
      <c r="B22" s="21"/>
      <c r="C22" s="21"/>
      <c r="D22" s="21"/>
      <c r="E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49" zoomScaleNormal="49" workbookViewId="0">
      <pane xSplit="2" ySplit="5" topLeftCell="C53" activePane="bottomRight" state="frozen"/>
      <selection pane="topRight" activeCell="D1" sqref="D1"/>
      <selection pane="bottomLeft" activeCell="A6" sqref="A6"/>
      <selection pane="bottomRight" activeCell="E66" sqref="E66"/>
    </sheetView>
  </sheetViews>
  <sheetFormatPr defaultRowHeight="14.75" x14ac:dyDescent="0.75"/>
  <sheetData>
    <row r="1" spans="1:8" ht="26" x14ac:dyDescent="1.2">
      <c r="A1" s="1" t="s">
        <v>251</v>
      </c>
      <c r="B1" s="20"/>
      <c r="C1" s="20"/>
      <c r="D1" s="20"/>
      <c r="E1" s="20"/>
      <c r="F1" s="20"/>
      <c r="H1" s="20"/>
    </row>
    <row r="2" spans="1:8" x14ac:dyDescent="0.75">
      <c r="A2" s="20" t="s">
        <v>252</v>
      </c>
      <c r="B2" s="20"/>
      <c r="C2" s="20"/>
      <c r="D2" s="20"/>
      <c r="E2" s="20"/>
      <c r="F2" s="20"/>
      <c r="G2" s="20"/>
      <c r="H2" s="20"/>
    </row>
    <row r="3" spans="1:8" x14ac:dyDescent="0.75">
      <c r="A3" s="20" t="s">
        <v>253</v>
      </c>
      <c r="B3" s="20"/>
      <c r="C3" s="20"/>
      <c r="D3" s="20"/>
      <c r="E3" s="20"/>
      <c r="F3" s="20"/>
      <c r="G3" s="20"/>
      <c r="H3" s="20"/>
    </row>
    <row r="4" spans="1:8" x14ac:dyDescent="0.75">
      <c r="A4" s="20"/>
      <c r="B4" s="20"/>
      <c r="C4" s="20" t="s">
        <v>188</v>
      </c>
      <c r="D4" s="20"/>
      <c r="E4" s="20"/>
      <c r="F4" s="20"/>
      <c r="G4" s="20"/>
      <c r="H4" s="20"/>
    </row>
    <row r="5" spans="1:8" x14ac:dyDescent="0.75">
      <c r="A5" s="20" t="s">
        <v>254</v>
      </c>
      <c r="B5" s="20" t="s">
        <v>255</v>
      </c>
      <c r="C5" t="s">
        <v>187</v>
      </c>
      <c r="D5" t="s">
        <v>306</v>
      </c>
      <c r="F5" s="20"/>
      <c r="G5" s="20"/>
      <c r="H5" s="20"/>
    </row>
    <row r="6" spans="1:8" x14ac:dyDescent="0.75">
      <c r="A6" s="20">
        <v>1</v>
      </c>
      <c r="B6" s="20" t="s">
        <v>186</v>
      </c>
      <c r="C6" s="72">
        <v>5.7044121484814392</v>
      </c>
      <c r="D6" s="72">
        <v>4.4641511811023618</v>
      </c>
      <c r="E6" s="72"/>
      <c r="F6" s="20"/>
      <c r="G6" s="20"/>
      <c r="H6" s="21"/>
    </row>
    <row r="7" spans="1:8" x14ac:dyDescent="0.75">
      <c r="A7" s="20">
        <v>2</v>
      </c>
      <c r="B7" s="20"/>
      <c r="C7" s="72">
        <v>5.5962093959731529</v>
      </c>
      <c r="D7" s="72">
        <v>4.4408823266219235</v>
      </c>
      <c r="E7" s="72"/>
      <c r="F7" s="20"/>
      <c r="G7" s="20"/>
      <c r="H7" s="21"/>
    </row>
    <row r="8" spans="1:8" x14ac:dyDescent="0.75">
      <c r="A8" s="20">
        <v>3</v>
      </c>
      <c r="B8" s="20"/>
      <c r="C8" s="72">
        <v>5.5510262403528117</v>
      </c>
      <c r="D8" s="72">
        <v>4.4825702315325255</v>
      </c>
      <c r="E8" s="72"/>
      <c r="F8" s="20"/>
      <c r="G8" s="20"/>
      <c r="H8" s="21"/>
    </row>
    <row r="9" spans="1:8" x14ac:dyDescent="0.75">
      <c r="A9" s="20">
        <v>4</v>
      </c>
      <c r="B9" s="20"/>
      <c r="C9" s="72">
        <v>5.5853377049180324</v>
      </c>
      <c r="D9" s="72">
        <v>4.5412861202185786</v>
      </c>
      <c r="E9" s="72"/>
      <c r="F9" s="20"/>
      <c r="G9" s="20"/>
      <c r="H9" s="21"/>
    </row>
    <row r="10" spans="1:8" x14ac:dyDescent="0.75">
      <c r="A10" s="20">
        <v>5</v>
      </c>
      <c r="B10" s="20"/>
      <c r="C10" s="72">
        <v>5.442090294438386</v>
      </c>
      <c r="D10" s="72">
        <v>4.5183895310796078</v>
      </c>
      <c r="E10" s="72"/>
      <c r="F10" s="20"/>
      <c r="G10" s="20"/>
      <c r="H10" s="21"/>
    </row>
    <row r="11" spans="1:8" x14ac:dyDescent="0.75">
      <c r="A11" s="20">
        <v>6</v>
      </c>
      <c r="B11" s="20"/>
      <c r="C11" s="72">
        <v>5.5295478827361562</v>
      </c>
      <c r="D11" s="72">
        <v>4.4905224755700326</v>
      </c>
      <c r="E11" s="72"/>
      <c r="F11" s="20"/>
      <c r="G11" s="20"/>
      <c r="H11" s="21"/>
    </row>
    <row r="12" spans="1:8" x14ac:dyDescent="0.75">
      <c r="A12" s="20">
        <v>7</v>
      </c>
      <c r="B12" s="20"/>
      <c r="C12" s="72">
        <v>5.6033890440386678</v>
      </c>
      <c r="D12" s="72">
        <v>4.4558384532760478</v>
      </c>
      <c r="E12" s="72"/>
      <c r="F12" s="20"/>
      <c r="G12" s="20"/>
      <c r="H12" s="21"/>
    </row>
    <row r="13" spans="1:8" x14ac:dyDescent="0.75">
      <c r="A13" s="20">
        <v>8</v>
      </c>
      <c r="B13" s="20"/>
      <c r="C13" s="72">
        <v>5.618443823845328</v>
      </c>
      <c r="D13" s="72">
        <v>4.6338612244897961</v>
      </c>
      <c r="E13" s="72"/>
      <c r="F13" s="20"/>
      <c r="G13" s="20"/>
      <c r="H13" s="21"/>
    </row>
    <row r="14" spans="1:8" x14ac:dyDescent="0.75">
      <c r="A14" s="20">
        <v>9</v>
      </c>
      <c r="B14" s="20"/>
      <c r="C14" s="72">
        <v>5.5387789473684208</v>
      </c>
      <c r="D14" s="72">
        <v>4.5402706766917289</v>
      </c>
      <c r="E14" s="72"/>
      <c r="F14" s="20"/>
      <c r="G14" s="20"/>
      <c r="H14" s="21"/>
    </row>
    <row r="15" spans="1:8" x14ac:dyDescent="0.75">
      <c r="A15" s="20">
        <v>10</v>
      </c>
      <c r="B15" s="20"/>
      <c r="C15" s="72">
        <v>5.5801106109324756</v>
      </c>
      <c r="D15" s="72">
        <v>4.6374482315112546</v>
      </c>
      <c r="E15" s="72"/>
      <c r="F15" s="20"/>
      <c r="G15" s="20"/>
      <c r="H15" s="21"/>
    </row>
    <row r="16" spans="1:8" x14ac:dyDescent="0.75">
      <c r="A16" s="20">
        <v>11</v>
      </c>
      <c r="B16" s="20"/>
      <c r="C16" s="72">
        <v>5.5971460385438965</v>
      </c>
      <c r="D16" s="72">
        <v>4.6626209850107063</v>
      </c>
      <c r="E16" s="72"/>
      <c r="F16" s="20"/>
      <c r="G16" s="20"/>
      <c r="H16" s="21"/>
    </row>
    <row r="17" spans="1:8" x14ac:dyDescent="0.75">
      <c r="A17" s="20">
        <v>12</v>
      </c>
      <c r="B17" s="20"/>
      <c r="C17" s="72">
        <v>5.7668286019210244</v>
      </c>
      <c r="D17" s="72">
        <v>4.8374147278548554</v>
      </c>
      <c r="E17" s="72"/>
      <c r="F17" s="20"/>
      <c r="G17" s="20"/>
      <c r="H17" s="21"/>
    </row>
    <row r="18" spans="1:8" x14ac:dyDescent="0.75">
      <c r="A18" s="20">
        <v>1</v>
      </c>
      <c r="B18" s="20" t="s">
        <v>185</v>
      </c>
      <c r="C18" s="72">
        <v>5.6047915254237282</v>
      </c>
      <c r="D18" s="72">
        <v>4.6744745762711855</v>
      </c>
      <c r="E18" s="72"/>
      <c r="F18" s="20"/>
      <c r="G18" s="20"/>
      <c r="H18" s="21"/>
    </row>
    <row r="19" spans="1:8" x14ac:dyDescent="0.75">
      <c r="A19" s="20">
        <v>2</v>
      </c>
      <c r="B19" s="20"/>
      <c r="C19" s="72">
        <v>5.6342269592476484</v>
      </c>
      <c r="D19" s="72">
        <v>4.7304610240334375</v>
      </c>
      <c r="E19" s="72"/>
      <c r="F19" s="20"/>
      <c r="G19" s="20"/>
      <c r="H19" s="21"/>
    </row>
    <row r="20" spans="1:8" x14ac:dyDescent="0.75">
      <c r="A20" s="20">
        <v>3</v>
      </c>
      <c r="B20" s="20"/>
      <c r="C20" s="72">
        <v>5.6923037344398333</v>
      </c>
      <c r="D20" s="72">
        <v>4.7535419087136921</v>
      </c>
      <c r="E20" s="72"/>
      <c r="F20" s="20"/>
      <c r="G20" s="20"/>
      <c r="H20" s="21"/>
    </row>
    <row r="21" spans="1:8" x14ac:dyDescent="0.75">
      <c r="A21" s="20">
        <v>4</v>
      </c>
      <c r="B21" s="20"/>
      <c r="C21" s="72">
        <v>5.5018567901234574</v>
      </c>
      <c r="D21" s="72">
        <v>4.5708213991769551</v>
      </c>
      <c r="E21" s="72"/>
      <c r="F21" s="20"/>
      <c r="G21" s="20"/>
      <c r="H21" s="21"/>
    </row>
    <row r="22" spans="1:8" x14ac:dyDescent="0.75">
      <c r="A22" s="20">
        <v>5</v>
      </c>
      <c r="B22" s="20"/>
      <c r="C22" s="72">
        <v>5.7214012320328536</v>
      </c>
      <c r="D22" s="72">
        <v>4.7784870636550307</v>
      </c>
      <c r="E22" s="72"/>
      <c r="F22" s="20"/>
      <c r="G22" s="20"/>
      <c r="H22" s="21"/>
    </row>
    <row r="23" spans="1:8" x14ac:dyDescent="0.75">
      <c r="A23" s="20">
        <v>6</v>
      </c>
      <c r="B23" s="20"/>
      <c r="C23" s="72">
        <v>5.5809879468845756</v>
      </c>
      <c r="D23" s="72">
        <v>4.5795383043922362</v>
      </c>
      <c r="E23" s="72"/>
      <c r="F23" s="20"/>
      <c r="G23" s="20"/>
      <c r="H23" s="21"/>
    </row>
    <row r="24" spans="1:8" x14ac:dyDescent="0.75">
      <c r="A24" s="20">
        <v>7</v>
      </c>
      <c r="B24" s="20"/>
      <c r="C24" s="72">
        <v>5.6120802431610937</v>
      </c>
      <c r="D24" s="72">
        <v>4.6350784194528867</v>
      </c>
      <c r="E24" s="72"/>
      <c r="F24" s="20"/>
      <c r="G24" s="20"/>
      <c r="H24" s="21"/>
    </row>
    <row r="25" spans="1:8" x14ac:dyDescent="0.75">
      <c r="A25" s="20">
        <v>8</v>
      </c>
      <c r="B25" s="20"/>
      <c r="C25" s="72">
        <v>5.6693014198782956</v>
      </c>
      <c r="D25" s="72">
        <v>4.5765225152129814</v>
      </c>
      <c r="E25" s="72"/>
      <c r="F25" s="20"/>
      <c r="G25" s="20"/>
      <c r="H25" s="21"/>
    </row>
    <row r="26" spans="1:8" x14ac:dyDescent="0.75">
      <c r="A26" s="20">
        <v>9</v>
      </c>
      <c r="B26" s="20"/>
      <c r="C26" s="72">
        <v>5.7198898785425092</v>
      </c>
      <c r="D26" s="72">
        <v>4.5481068825910924</v>
      </c>
      <c r="E26" s="72"/>
      <c r="F26" s="20"/>
      <c r="G26" s="20"/>
      <c r="H26" s="21"/>
    </row>
    <row r="27" spans="1:8" x14ac:dyDescent="0.75">
      <c r="A27" s="20">
        <v>10</v>
      </c>
      <c r="B27" s="20"/>
      <c r="C27" s="72">
        <v>5.8435287009063437</v>
      </c>
      <c r="D27" s="72">
        <v>4.6712942598187306</v>
      </c>
      <c r="E27" s="72"/>
      <c r="F27" s="20"/>
      <c r="G27" s="20"/>
      <c r="H27" s="21"/>
    </row>
    <row r="28" spans="1:8" x14ac:dyDescent="0.75">
      <c r="A28" s="20">
        <v>11</v>
      </c>
      <c r="B28" s="20"/>
      <c r="C28" s="72">
        <v>5.730353413654619</v>
      </c>
      <c r="D28" s="72">
        <v>4.6286104417670684</v>
      </c>
      <c r="E28" s="72"/>
      <c r="F28" s="20"/>
      <c r="G28" s="20"/>
      <c r="H28" s="21"/>
    </row>
    <row r="29" spans="1:8" x14ac:dyDescent="0.75">
      <c r="A29" s="20">
        <v>12</v>
      </c>
      <c r="B29" s="20"/>
      <c r="C29" s="72">
        <v>5.6958688000000004</v>
      </c>
      <c r="D29" s="72">
        <v>4.4775280000000004</v>
      </c>
      <c r="E29" s="72"/>
      <c r="F29" s="20"/>
      <c r="G29" s="20"/>
      <c r="H29" s="21"/>
    </row>
    <row r="30" spans="1:8" x14ac:dyDescent="0.75">
      <c r="A30" s="20">
        <v>1</v>
      </c>
      <c r="B30" s="20" t="s">
        <v>184</v>
      </c>
      <c r="C30" s="72">
        <v>5.7725439363817097</v>
      </c>
      <c r="D30" s="72">
        <v>4.6372850894632212</v>
      </c>
      <c r="E30" s="72"/>
      <c r="F30" s="20"/>
      <c r="G30" s="20"/>
      <c r="H30" s="21"/>
    </row>
    <row r="31" spans="1:8" x14ac:dyDescent="0.75">
      <c r="A31" s="20">
        <v>2</v>
      </c>
      <c r="B31" s="20"/>
      <c r="C31" s="72">
        <v>5.7125191740412973</v>
      </c>
      <c r="D31" s="72">
        <v>4.6560361848574239</v>
      </c>
      <c r="E31" s="72"/>
      <c r="F31" s="20"/>
      <c r="G31" s="20"/>
      <c r="H31" s="21"/>
    </row>
    <row r="32" spans="1:8" x14ac:dyDescent="0.75">
      <c r="A32" s="20">
        <v>3</v>
      </c>
      <c r="B32" s="20"/>
      <c r="C32" s="72">
        <v>5.563813098729228</v>
      </c>
      <c r="D32" s="72">
        <v>4.554400782013686</v>
      </c>
      <c r="E32" s="72"/>
      <c r="F32" s="20"/>
      <c r="G32" s="20"/>
      <c r="H32" s="21"/>
    </row>
    <row r="33" spans="1:9" x14ac:dyDescent="0.75">
      <c r="A33" s="20">
        <v>4</v>
      </c>
      <c r="B33" s="20"/>
      <c r="C33" s="72">
        <v>5.6667390624999996</v>
      </c>
      <c r="D33" s="72">
        <v>4.5520062499999998</v>
      </c>
      <c r="E33" s="72"/>
      <c r="F33" s="20"/>
      <c r="G33" s="20"/>
      <c r="H33" s="21"/>
    </row>
    <row r="34" spans="1:9" x14ac:dyDescent="0.75">
      <c r="A34" s="20">
        <v>5</v>
      </c>
      <c r="B34" s="20"/>
      <c r="C34" s="72">
        <v>5.6359696202531637</v>
      </c>
      <c r="D34" s="72">
        <v>4.4968568646543323</v>
      </c>
      <c r="E34" s="72"/>
      <c r="F34" s="20"/>
      <c r="G34" s="20"/>
      <c r="H34" s="21"/>
    </row>
    <row r="35" spans="1:9" x14ac:dyDescent="0.75">
      <c r="A35" s="20">
        <v>6</v>
      </c>
      <c r="B35" s="20"/>
      <c r="C35" s="72">
        <v>5.5857414965986392</v>
      </c>
      <c r="D35" s="72">
        <v>4.4534965986394557</v>
      </c>
      <c r="E35" s="72"/>
      <c r="F35" s="20"/>
      <c r="G35" s="20"/>
      <c r="H35" s="21"/>
    </row>
    <row r="36" spans="1:9" x14ac:dyDescent="0.75">
      <c r="A36" s="20">
        <v>7</v>
      </c>
      <c r="B36" s="20"/>
      <c r="C36" s="72">
        <v>5.8251736434108512</v>
      </c>
      <c r="D36" s="72">
        <v>4.6444976744186039</v>
      </c>
      <c r="E36" s="72"/>
      <c r="F36" s="20"/>
      <c r="G36" s="20"/>
      <c r="H36" s="21"/>
    </row>
    <row r="37" spans="1:9" x14ac:dyDescent="0.75">
      <c r="A37" s="20">
        <v>8</v>
      </c>
      <c r="B37" s="20"/>
      <c r="C37" s="72">
        <v>5.8320851887705709</v>
      </c>
      <c r="D37" s="72">
        <v>4.3490757018393031</v>
      </c>
      <c r="E37" s="72"/>
      <c r="F37" s="20"/>
      <c r="G37" s="20"/>
      <c r="H37" s="21"/>
    </row>
    <row r="38" spans="1:9" x14ac:dyDescent="0.75">
      <c r="A38" s="20">
        <v>9</v>
      </c>
      <c r="B38" s="20"/>
      <c r="C38" s="72">
        <v>5.9088647398843932</v>
      </c>
      <c r="D38" s="72">
        <v>4.3652593448940271</v>
      </c>
      <c r="E38" s="72"/>
      <c r="F38" s="20"/>
      <c r="G38" s="20"/>
      <c r="H38" s="21"/>
    </row>
    <row r="39" spans="1:9" x14ac:dyDescent="0.75">
      <c r="A39" s="20">
        <v>10</v>
      </c>
      <c r="B39" s="20"/>
      <c r="C39" s="72">
        <v>5.7904076849183488</v>
      </c>
      <c r="D39" s="72">
        <v>4.4946121037463982</v>
      </c>
      <c r="E39" s="72"/>
      <c r="F39" s="20"/>
      <c r="G39" s="20"/>
      <c r="H39" s="21"/>
    </row>
    <row r="40" spans="1:9" x14ac:dyDescent="0.75">
      <c r="A40" s="20">
        <v>11</v>
      </c>
      <c r="B40" s="20"/>
      <c r="C40" s="72">
        <v>5.9006418426103648</v>
      </c>
      <c r="D40" s="72">
        <v>4.4611547024952012</v>
      </c>
      <c r="E40" s="72"/>
      <c r="F40" s="20"/>
      <c r="G40" s="20"/>
      <c r="H40" s="21"/>
    </row>
    <row r="41" spans="1:9" x14ac:dyDescent="0.75">
      <c r="A41" s="20">
        <v>12</v>
      </c>
      <c r="B41" s="20"/>
      <c r="C41" s="72">
        <v>5.5433703915950341</v>
      </c>
      <c r="D41" s="72">
        <v>4.4797875835721106</v>
      </c>
      <c r="E41" s="72"/>
      <c r="F41" s="20"/>
      <c r="G41" s="20"/>
      <c r="H41" s="21"/>
    </row>
    <row r="42" spans="1:9" ht="16" x14ac:dyDescent="0.75">
      <c r="A42" s="20">
        <v>1</v>
      </c>
      <c r="B42" s="20" t="s">
        <v>183</v>
      </c>
      <c r="C42" s="72">
        <v>5.8309897142857148</v>
      </c>
      <c r="D42" s="72">
        <v>4.5338422857142859</v>
      </c>
      <c r="E42" s="72"/>
      <c r="F42" s="20"/>
      <c r="G42" s="20"/>
      <c r="H42" s="21"/>
      <c r="I42" s="64"/>
    </row>
    <row r="43" spans="1:9" ht="16" x14ac:dyDescent="0.75">
      <c r="A43" s="20">
        <v>2</v>
      </c>
      <c r="B43" s="20"/>
      <c r="C43" s="72">
        <v>5.8581051039697538</v>
      </c>
      <c r="D43" s="72">
        <v>4.3308733459357285</v>
      </c>
      <c r="E43" s="72"/>
      <c r="F43" s="20"/>
      <c r="G43" s="20"/>
      <c r="H43" s="21"/>
      <c r="I43" s="64"/>
    </row>
    <row r="44" spans="1:9" ht="16" x14ac:dyDescent="0.75">
      <c r="A44" s="20">
        <v>3</v>
      </c>
      <c r="B44" s="20"/>
      <c r="C44" s="72">
        <v>5.9359035781544254</v>
      </c>
      <c r="D44" s="72">
        <v>4.3446960451977406</v>
      </c>
      <c r="E44" s="72"/>
      <c r="F44" s="20"/>
      <c r="G44" s="20"/>
      <c r="H44" s="21"/>
      <c r="I44" s="64"/>
    </row>
    <row r="45" spans="1:9" ht="16" x14ac:dyDescent="0.75">
      <c r="A45" s="20">
        <v>4</v>
      </c>
      <c r="B45" s="20"/>
      <c r="C45" s="72">
        <v>6.0164007476635515</v>
      </c>
      <c r="D45" s="72">
        <v>4.3232373831775694</v>
      </c>
      <c r="E45" s="72"/>
      <c r="F45" s="20"/>
      <c r="G45" s="20"/>
      <c r="H45" s="21"/>
      <c r="I45" s="64"/>
    </row>
    <row r="46" spans="1:9" ht="16" x14ac:dyDescent="0.75">
      <c r="A46" s="20">
        <v>5</v>
      </c>
      <c r="B46" s="20"/>
      <c r="C46" s="72">
        <v>5.9460134328358212</v>
      </c>
      <c r="D46" s="72">
        <v>4.2634179104477603</v>
      </c>
      <c r="E46" s="72"/>
      <c r="F46" s="20"/>
      <c r="G46" s="20"/>
      <c r="H46" s="21"/>
      <c r="I46" s="64"/>
    </row>
    <row r="47" spans="1:9" ht="16" x14ac:dyDescent="0.75">
      <c r="A47" s="20">
        <v>6</v>
      </c>
      <c r="B47" s="20"/>
      <c r="C47" s="72">
        <v>5.9914275092936808</v>
      </c>
      <c r="D47" s="72">
        <v>4.3111791821561338</v>
      </c>
      <c r="E47" s="72"/>
      <c r="F47" s="20"/>
      <c r="G47" s="20"/>
      <c r="H47" s="21"/>
      <c r="I47" s="64"/>
    </row>
    <row r="48" spans="1:9" ht="16" x14ac:dyDescent="0.75">
      <c r="A48" s="20">
        <v>7</v>
      </c>
      <c r="B48" s="20"/>
      <c r="C48" s="72">
        <v>6.0903933640552994</v>
      </c>
      <c r="D48" s="72">
        <v>4.3057754838709679</v>
      </c>
      <c r="E48" s="72"/>
      <c r="F48" s="20"/>
      <c r="G48" s="20"/>
      <c r="H48" s="21"/>
      <c r="I48" s="64"/>
    </row>
    <row r="49" spans="1:9" ht="16" x14ac:dyDescent="0.75">
      <c r="A49" s="20">
        <v>8</v>
      </c>
      <c r="B49" s="20"/>
      <c r="C49" s="72">
        <v>6.0806036900368996</v>
      </c>
      <c r="D49" s="72">
        <v>4.2922922509225092</v>
      </c>
      <c r="E49" s="72"/>
      <c r="F49" s="20"/>
      <c r="G49" s="20"/>
      <c r="H49" s="21"/>
      <c r="I49" s="64"/>
    </row>
    <row r="50" spans="1:9" ht="16" x14ac:dyDescent="0.75">
      <c r="A50" s="20">
        <v>9</v>
      </c>
      <c r="B50" s="20"/>
      <c r="C50" s="72">
        <v>6.0778901744719924</v>
      </c>
      <c r="D50" s="72">
        <v>4.3089439853076223</v>
      </c>
      <c r="E50" s="72"/>
      <c r="F50" s="20"/>
      <c r="G50" s="20"/>
      <c r="H50" s="21"/>
      <c r="I50" s="64"/>
    </row>
    <row r="51" spans="1:9" ht="16" x14ac:dyDescent="0.75">
      <c r="A51" s="20">
        <v>10</v>
      </c>
      <c r="B51" s="20"/>
      <c r="C51" s="72">
        <v>6.1541001828153554</v>
      </c>
      <c r="D51" s="72">
        <v>4.2724884826325411</v>
      </c>
      <c r="E51" s="72"/>
      <c r="F51" s="20"/>
      <c r="G51" s="20"/>
      <c r="H51" s="21"/>
      <c r="I51" s="64"/>
    </row>
    <row r="52" spans="1:9" ht="16" x14ac:dyDescent="0.75">
      <c r="A52" s="20">
        <v>11</v>
      </c>
      <c r="B52" s="20"/>
      <c r="C52" s="72">
        <v>6.293132846715328</v>
      </c>
      <c r="D52" s="72">
        <v>4.276521167883212</v>
      </c>
      <c r="E52" s="72"/>
      <c r="F52" s="20"/>
      <c r="G52" s="20"/>
      <c r="H52" s="21"/>
      <c r="I52" s="64"/>
    </row>
    <row r="53" spans="1:9" ht="16" x14ac:dyDescent="0.75">
      <c r="A53" s="20">
        <v>12</v>
      </c>
      <c r="B53" s="20"/>
      <c r="C53" s="72">
        <v>6.1134230347349172</v>
      </c>
      <c r="D53" s="72">
        <v>4.2239107861060328</v>
      </c>
      <c r="E53" s="72"/>
      <c r="F53" s="20"/>
      <c r="G53" s="20"/>
      <c r="H53" s="21"/>
      <c r="I53" s="64"/>
    </row>
    <row r="54" spans="1:9" ht="16" x14ac:dyDescent="0.75">
      <c r="A54" s="20">
        <v>1</v>
      </c>
      <c r="B54" s="20" t="s">
        <v>182</v>
      </c>
      <c r="C54" s="72">
        <v>6.188474725274725</v>
      </c>
      <c r="D54" s="72">
        <v>4.1896117216117208</v>
      </c>
      <c r="E54" s="72"/>
      <c r="F54" s="20"/>
      <c r="G54" s="20"/>
      <c r="H54" s="21"/>
      <c r="I54" s="64"/>
    </row>
    <row r="55" spans="1:9" ht="16" x14ac:dyDescent="0.75">
      <c r="A55" s="20">
        <v>2</v>
      </c>
      <c r="B55" s="20"/>
      <c r="C55" s="72">
        <v>6.221801271571298</v>
      </c>
      <c r="D55" s="72">
        <v>4.1506964577656671</v>
      </c>
      <c r="E55" s="72"/>
      <c r="F55" s="20"/>
      <c r="G55" s="20"/>
      <c r="H55" s="21"/>
      <c r="I55" s="64"/>
    </row>
    <row r="56" spans="1:9" ht="16" x14ac:dyDescent="0.75">
      <c r="A56" s="20">
        <v>3</v>
      </c>
      <c r="B56" s="20"/>
      <c r="C56" s="72">
        <v>6.4107416216216215</v>
      </c>
      <c r="D56" s="72">
        <v>4.250362522522523</v>
      </c>
      <c r="E56" s="72"/>
      <c r="F56" s="20"/>
      <c r="G56" s="20"/>
      <c r="H56" s="21"/>
      <c r="I56" s="64"/>
    </row>
    <row r="57" spans="1:9" ht="16" x14ac:dyDescent="0.75">
      <c r="A57" s="20">
        <v>4</v>
      </c>
      <c r="B57" s="20"/>
      <c r="C57" s="72">
        <v>6.155265890778872</v>
      </c>
      <c r="D57" s="72">
        <v>4.2151520143240822</v>
      </c>
      <c r="E57" s="72"/>
      <c r="F57" s="20"/>
      <c r="G57" s="20"/>
      <c r="H57" s="21"/>
      <c r="I57" s="64"/>
    </row>
    <row r="58" spans="1:9" ht="16" x14ac:dyDescent="0.75">
      <c r="A58" s="20">
        <v>5</v>
      </c>
      <c r="B58" s="20"/>
      <c r="C58" s="72">
        <v>6.1726714285714275</v>
      </c>
      <c r="D58" s="72">
        <v>4.1852985714285715</v>
      </c>
      <c r="E58" s="72"/>
      <c r="F58" s="20"/>
      <c r="G58" s="20"/>
      <c r="H58" s="21"/>
      <c r="I58" s="64"/>
    </row>
    <row r="59" spans="1:9" ht="16" x14ac:dyDescent="0.75">
      <c r="A59" s="20">
        <v>6</v>
      </c>
      <c r="B59" s="20"/>
      <c r="C59" s="72">
        <v>6.2352911032028464</v>
      </c>
      <c r="D59" s="72">
        <v>4.3766747330960856</v>
      </c>
      <c r="E59" s="72"/>
      <c r="F59" s="20"/>
      <c r="G59" s="20"/>
      <c r="H59" s="21"/>
      <c r="I59" s="64"/>
    </row>
    <row r="60" spans="1:9" ht="16" x14ac:dyDescent="0.75">
      <c r="A60" s="20">
        <v>7</v>
      </c>
      <c r="B60" s="20"/>
      <c r="C60" s="72">
        <v>5.9896241134751769</v>
      </c>
      <c r="D60" s="72">
        <v>4.203246808510638</v>
      </c>
      <c r="E60" s="72"/>
      <c r="F60" s="20"/>
      <c r="G60" s="20"/>
      <c r="H60" s="21"/>
      <c r="I60" s="64"/>
    </row>
    <row r="61" spans="1:9" x14ac:dyDescent="0.75">
      <c r="A61" s="20">
        <v>8</v>
      </c>
      <c r="B61" s="20"/>
      <c r="C61" s="72">
        <v>6.1113973474801062</v>
      </c>
      <c r="D61" s="72">
        <v>4.3325467727674623</v>
      </c>
      <c r="E61" s="72"/>
      <c r="F61" s="20"/>
      <c r="G61" s="20"/>
      <c r="H61" s="21"/>
      <c r="I61" s="66"/>
    </row>
    <row r="62" spans="1:9" x14ac:dyDescent="0.75">
      <c r="A62" s="20">
        <v>9</v>
      </c>
      <c r="B62" s="20"/>
      <c r="C62" s="72">
        <v>6.1383858906525566</v>
      </c>
      <c r="D62" s="72">
        <v>4.336225749559083</v>
      </c>
      <c r="E62" s="72"/>
      <c r="F62" s="20"/>
      <c r="G62" s="20"/>
      <c r="H62" s="21"/>
      <c r="I62" s="66"/>
    </row>
    <row r="63" spans="1:9" x14ac:dyDescent="0.75">
      <c r="A63" s="20">
        <v>10</v>
      </c>
      <c r="B63" s="20"/>
      <c r="C63" s="72">
        <v>6.1090313932980598</v>
      </c>
      <c r="D63" s="72">
        <v>4.1595837742504411</v>
      </c>
      <c r="E63" s="72"/>
      <c r="F63" s="20"/>
      <c r="G63" s="20"/>
      <c r="H63" s="21"/>
      <c r="I63" s="66"/>
    </row>
    <row r="64" spans="1:9" x14ac:dyDescent="0.75">
      <c r="A64" s="20">
        <v>11</v>
      </c>
      <c r="B64" s="20"/>
      <c r="C64" s="72">
        <v>6.281370220264316</v>
      </c>
      <c r="D64" s="72">
        <v>4.1515968281938331</v>
      </c>
      <c r="E64" s="72"/>
      <c r="F64" s="20"/>
      <c r="G64" s="20"/>
      <c r="H64" s="21"/>
      <c r="I64" s="66"/>
    </row>
    <row r="65" spans="1:9" x14ac:dyDescent="0.75">
      <c r="A65" s="20">
        <v>12</v>
      </c>
      <c r="B65" s="20"/>
      <c r="C65" s="72">
        <v>6.3049420035149391</v>
      </c>
      <c r="D65" s="72">
        <v>4.1603585237258347</v>
      </c>
      <c r="E65" s="72"/>
      <c r="F65" s="20"/>
      <c r="G65" s="20"/>
      <c r="H65" s="21"/>
      <c r="I65" s="66"/>
    </row>
    <row r="66" spans="1:9" x14ac:dyDescent="0.75">
      <c r="A66" s="20">
        <v>1</v>
      </c>
      <c r="B66" s="20" t="s">
        <v>181</v>
      </c>
      <c r="C66" s="72">
        <v>6.225921121822962</v>
      </c>
      <c r="D66" s="72">
        <v>4.1589398773006145</v>
      </c>
      <c r="E66" s="72"/>
      <c r="F66" s="20"/>
      <c r="G66" s="20"/>
      <c r="H66" s="21"/>
      <c r="I66" s="65"/>
    </row>
    <row r="67" spans="1:9" x14ac:dyDescent="0.75">
      <c r="A67" s="20">
        <v>2</v>
      </c>
      <c r="B67" s="20"/>
      <c r="C67" s="72">
        <v>6.2352138888888886</v>
      </c>
      <c r="D67" s="72">
        <v>4.147616666666667</v>
      </c>
      <c r="E67" s="72"/>
      <c r="F67" s="20"/>
      <c r="G67" s="20"/>
      <c r="H67" s="21"/>
    </row>
    <row r="68" spans="1:9" x14ac:dyDescent="0.75">
      <c r="A68" s="20">
        <v>3</v>
      </c>
      <c r="B68" s="20"/>
      <c r="C68" s="72">
        <v>4.5597467128027684</v>
      </c>
      <c r="D68" s="72">
        <v>2.7590463667820067</v>
      </c>
      <c r="E68" s="72"/>
      <c r="F68" s="20"/>
      <c r="G68" s="20"/>
      <c r="H68" s="21"/>
    </row>
    <row r="69" spans="1:9" x14ac:dyDescent="0.75">
      <c r="A69" s="20">
        <v>4</v>
      </c>
      <c r="B69" s="20"/>
      <c r="C69" s="72">
        <v>0.27910121739130439</v>
      </c>
      <c r="D69" s="72">
        <v>0.12269078260869566</v>
      </c>
      <c r="E69" s="72"/>
      <c r="F69" s="20"/>
      <c r="G69" s="20"/>
      <c r="H69" s="21"/>
    </row>
    <row r="70" spans="1:9" x14ac:dyDescent="0.75">
      <c r="A70" s="20">
        <v>5</v>
      </c>
      <c r="B70" s="20"/>
      <c r="C70" s="72">
        <v>0.79981942257217853</v>
      </c>
      <c r="D70" s="72">
        <v>0.17187891513560802</v>
      </c>
      <c r="E70" s="72"/>
      <c r="F70" s="20"/>
      <c r="G70" s="20"/>
      <c r="H70" s="21"/>
    </row>
    <row r="71" spans="1:9" x14ac:dyDescent="0.75">
      <c r="A71" s="20">
        <v>6</v>
      </c>
      <c r="B71" s="20"/>
      <c r="C71" s="72">
        <v>2.5796637075718012</v>
      </c>
      <c r="D71" s="72">
        <v>0.44188825065274145</v>
      </c>
      <c r="E71" s="72"/>
      <c r="F71" s="20"/>
      <c r="G71" s="20"/>
      <c r="H71" s="21"/>
    </row>
    <row r="72" spans="1:9" x14ac:dyDescent="0.75">
      <c r="A72" s="20">
        <v>7</v>
      </c>
      <c r="B72" s="20"/>
      <c r="C72" s="72">
        <v>2.8699285223367692</v>
      </c>
      <c r="D72" s="72">
        <v>0.50352439862542953</v>
      </c>
      <c r="E72" s="72"/>
      <c r="F72" s="20"/>
      <c r="G72" s="20"/>
      <c r="H72" s="21"/>
    </row>
    <row r="73" spans="1:9" x14ac:dyDescent="0.75">
      <c r="A73" s="20">
        <v>8</v>
      </c>
      <c r="B73" s="20"/>
      <c r="C73" s="72">
        <v>3.3394364261168379</v>
      </c>
      <c r="D73" s="72">
        <v>0.83245085910652916</v>
      </c>
      <c r="E73" s="72"/>
      <c r="F73" s="20"/>
      <c r="G73" s="20"/>
      <c r="H73" s="21"/>
    </row>
    <row r="74" spans="1:9" x14ac:dyDescent="0.75">
      <c r="A74" s="20">
        <v>9</v>
      </c>
      <c r="B74" s="20"/>
      <c r="C74" s="72">
        <v>3.509108747855918</v>
      </c>
      <c r="D74" s="72">
        <v>1.1714058319039453</v>
      </c>
      <c r="E74" s="72"/>
      <c r="F74" s="20"/>
      <c r="G74" s="20"/>
      <c r="H74" s="21"/>
      <c r="I74" s="66"/>
    </row>
    <row r="75" spans="1:9" x14ac:dyDescent="0.75">
      <c r="A75" s="20">
        <v>10</v>
      </c>
      <c r="B75" s="26">
        <v>44105</v>
      </c>
      <c r="C75" s="72">
        <v>3.968</v>
      </c>
      <c r="D75" s="72">
        <v>1.2899</v>
      </c>
      <c r="E75" s="72"/>
      <c r="F75" s="32"/>
      <c r="G75" s="20"/>
      <c r="H75" s="21"/>
      <c r="I75" s="66"/>
    </row>
    <row r="76" spans="1:9" x14ac:dyDescent="0.75">
      <c r="C76" s="21"/>
      <c r="D76" s="21"/>
      <c r="E76" s="21"/>
      <c r="H76" s="21"/>
      <c r="I76" s="66"/>
    </row>
    <row r="77" spans="1:9" x14ac:dyDescent="0.75">
      <c r="A77" t="s">
        <v>256</v>
      </c>
      <c r="C77" s="21"/>
      <c r="D77" s="21"/>
      <c r="E77" s="21"/>
    </row>
    <row r="78" spans="1:9" x14ac:dyDescent="0.75">
      <c r="C78" s="21"/>
      <c r="D78" s="21"/>
      <c r="E78" s="2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4"/>
  <sheetViews>
    <sheetView topLeftCell="A5" zoomScale="53" zoomScaleNormal="53" workbookViewId="0">
      <selection activeCell="A12" sqref="A12"/>
    </sheetView>
  </sheetViews>
  <sheetFormatPr defaultColWidth="9.1328125" defaultRowHeight="14.75" x14ac:dyDescent="0.75"/>
  <cols>
    <col min="1" max="1" width="45.7265625" style="17" customWidth="1"/>
    <col min="2" max="6" width="20.26953125" style="17" customWidth="1"/>
    <col min="7" max="11" width="10.7265625" style="20" customWidth="1"/>
    <col min="12" max="92" width="10.7265625" style="17" customWidth="1"/>
    <col min="93" max="16384" width="9.1328125" style="17"/>
  </cols>
  <sheetData>
    <row r="1" spans="1:94" ht="26" x14ac:dyDescent="1.2">
      <c r="A1" s="1" t="s">
        <v>157</v>
      </c>
      <c r="B1" s="75"/>
      <c r="C1" s="75"/>
      <c r="D1" s="75"/>
      <c r="E1" s="75"/>
      <c r="F1" s="75"/>
    </row>
    <row r="2" spans="1:94" ht="15.95" customHeight="1" x14ac:dyDescent="0.75">
      <c r="A2" s="17" t="s">
        <v>158</v>
      </c>
      <c r="G2" s="20" t="s">
        <v>159</v>
      </c>
      <c r="H2" s="20" t="s">
        <v>160</v>
      </c>
      <c r="I2" s="20" t="s">
        <v>161</v>
      </c>
      <c r="J2" s="20" t="s">
        <v>162</v>
      </c>
      <c r="K2" s="20" t="s">
        <v>163</v>
      </c>
    </row>
    <row r="3" spans="1:94" ht="15.95" customHeight="1" x14ac:dyDescent="0.75">
      <c r="A3" s="17" t="s">
        <v>257</v>
      </c>
      <c r="G3" s="20" t="s">
        <v>260</v>
      </c>
    </row>
    <row r="4" spans="1:94" ht="15.95" customHeight="1" x14ac:dyDescent="0.75">
      <c r="B4" s="17" t="s">
        <v>155</v>
      </c>
      <c r="C4" s="17" t="s">
        <v>99</v>
      </c>
      <c r="D4" s="17" t="s">
        <v>46</v>
      </c>
      <c r="E4" s="17" t="s">
        <v>65</v>
      </c>
      <c r="G4" s="20">
        <v>43709</v>
      </c>
      <c r="H4" s="20">
        <v>43800</v>
      </c>
      <c r="I4" s="20">
        <v>43921</v>
      </c>
      <c r="J4" s="20">
        <v>44012</v>
      </c>
      <c r="K4" s="20">
        <v>44075</v>
      </c>
    </row>
    <row r="5" spans="1:94" ht="15.95" customHeight="1" x14ac:dyDescent="0.75">
      <c r="A5" s="17" t="s">
        <v>164</v>
      </c>
      <c r="B5" s="86">
        <v>3.1940288567531239</v>
      </c>
      <c r="C5" s="86">
        <v>3.1954174621798166</v>
      </c>
      <c r="D5" s="86">
        <v>2.654079005048978</v>
      </c>
      <c r="E5" s="86">
        <v>3.0284408438487254</v>
      </c>
      <c r="G5" s="20">
        <v>1959755.2256102415</v>
      </c>
      <c r="H5" s="20">
        <v>1966370.9188314127</v>
      </c>
      <c r="I5" s="20">
        <v>1967225.7994387082</v>
      </c>
      <c r="J5" s="20">
        <v>1633956.362283644</v>
      </c>
      <c r="K5" s="20">
        <v>1864428.3667489982</v>
      </c>
      <c r="L5" s="76"/>
      <c r="M5" s="76"/>
      <c r="N5" s="77"/>
      <c r="O5" s="77"/>
      <c r="P5" s="77"/>
      <c r="Q5" s="7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</row>
    <row r="6" spans="1:94" ht="15.95" customHeight="1" x14ac:dyDescent="0.75">
      <c r="A6" s="17" t="s">
        <v>165</v>
      </c>
      <c r="B6" s="86">
        <v>1.1246630116360818</v>
      </c>
      <c r="C6" s="86">
        <v>1.129566706628653</v>
      </c>
      <c r="D6" s="86">
        <v>1.123480514776273</v>
      </c>
      <c r="E6" s="86">
        <v>1.125370900067755</v>
      </c>
      <c r="G6" s="20">
        <v>653344.79809828778</v>
      </c>
      <c r="H6" s="20">
        <v>653065.42034755764</v>
      </c>
      <c r="I6" s="20">
        <v>655912.88096326776</v>
      </c>
      <c r="J6" s="20">
        <v>652378.7721686624</v>
      </c>
      <c r="K6" s="20">
        <v>653476.47454904451</v>
      </c>
      <c r="L6" s="76"/>
      <c r="M6" s="76"/>
      <c r="N6" s="78"/>
      <c r="O6" s="77"/>
      <c r="P6" s="77"/>
      <c r="Q6" s="7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</row>
    <row r="7" spans="1:94" ht="15.95" customHeight="1" x14ac:dyDescent="0.75">
      <c r="A7" s="17" t="s">
        <v>166</v>
      </c>
      <c r="B7" s="86">
        <v>0.94842646788061324</v>
      </c>
      <c r="C7" s="86">
        <v>0.90079960297128636</v>
      </c>
      <c r="D7" s="86">
        <v>0.71713832067506877</v>
      </c>
      <c r="E7" s="86">
        <v>0.76048141408176007</v>
      </c>
      <c r="G7" s="20">
        <v>613115.58800257463</v>
      </c>
      <c r="H7" s="20">
        <v>597189.95176640793</v>
      </c>
      <c r="I7" s="20">
        <v>567201.03209660552</v>
      </c>
      <c r="J7" s="20">
        <v>451556.14445346425</v>
      </c>
      <c r="K7" s="20">
        <v>478847.7276573687</v>
      </c>
      <c r="L7" s="76"/>
      <c r="M7" s="76"/>
      <c r="N7" s="77"/>
      <c r="O7" s="77"/>
      <c r="P7" s="77"/>
      <c r="Q7" s="7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</row>
    <row r="8" spans="1:94" ht="15.95" customHeight="1" x14ac:dyDescent="0.75">
      <c r="A8" s="17" t="s">
        <v>167</v>
      </c>
      <c r="B8" s="86">
        <v>1.743611967469014</v>
      </c>
      <c r="C8" s="86">
        <v>1.7288724569694798</v>
      </c>
      <c r="D8" s="86">
        <v>1.2099970666921749</v>
      </c>
      <c r="E8" s="86">
        <v>1.5943272819461713</v>
      </c>
      <c r="F8" s="76"/>
      <c r="G8" s="20">
        <v>908129.27874782658</v>
      </c>
      <c r="H8" s="20">
        <v>913403.65718692471</v>
      </c>
      <c r="I8" s="20">
        <v>905682.25870687037</v>
      </c>
      <c r="J8" s="20">
        <v>633865.65733796195</v>
      </c>
      <c r="K8" s="20">
        <v>835199.80205022404</v>
      </c>
      <c r="L8" s="76"/>
      <c r="M8" s="76"/>
      <c r="N8" s="77"/>
      <c r="O8" s="77"/>
      <c r="P8" s="77"/>
      <c r="Q8" s="7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</row>
    <row r="9" spans="1:94" ht="15.95" customHeight="1" x14ac:dyDescent="0.75">
      <c r="A9" s="17" t="s">
        <v>168</v>
      </c>
      <c r="B9" s="86">
        <v>1.5259425902880628</v>
      </c>
      <c r="C9" s="86">
        <v>1.4569311457836971</v>
      </c>
      <c r="D9" s="86">
        <v>1.2001249290139684</v>
      </c>
      <c r="E9" s="86">
        <v>1.1953959143233936</v>
      </c>
      <c r="G9" s="20">
        <v>968043.86961813865</v>
      </c>
      <c r="H9" s="20">
        <v>946888.83007824968</v>
      </c>
      <c r="I9" s="20">
        <v>904065.35404143948</v>
      </c>
      <c r="J9" s="20">
        <v>744710.12029833684</v>
      </c>
      <c r="K9" s="20">
        <v>741775.63821737224</v>
      </c>
      <c r="L9" s="76"/>
      <c r="M9" s="76"/>
      <c r="N9" s="77"/>
      <c r="O9" s="77"/>
      <c r="P9" s="77"/>
      <c r="Q9" s="7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</row>
    <row r="10" spans="1:94" s="79" customFormat="1" ht="21.95" customHeight="1" x14ac:dyDescent="0.75">
      <c r="A10" s="79" t="s">
        <v>169</v>
      </c>
      <c r="B10" s="86">
        <v>5.4118707272622011</v>
      </c>
      <c r="C10" s="86">
        <v>5.3828035995644479</v>
      </c>
      <c r="D10" s="86">
        <v>4.4404333201110227</v>
      </c>
      <c r="E10" s="86">
        <v>5.0522636078878937</v>
      </c>
      <c r="G10" s="20">
        <v>3152406.0446708878</v>
      </c>
      <c r="H10" s="20">
        <v>3142811.2819760479</v>
      </c>
      <c r="I10" s="20">
        <v>3125931.2599897599</v>
      </c>
      <c r="J10" s="20">
        <v>2578672.8173322738</v>
      </c>
      <c r="K10" s="20">
        <v>2933978.2612323649</v>
      </c>
      <c r="L10" s="76"/>
      <c r="M10" s="76"/>
      <c r="N10" s="77"/>
      <c r="O10" s="77"/>
      <c r="P10" s="77"/>
      <c r="Q10" s="7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</row>
    <row r="11" spans="1:94" ht="15.95" customHeight="1" x14ac:dyDescent="0.75">
      <c r="B11" s="31"/>
      <c r="C11" s="31"/>
      <c r="D11" s="31"/>
      <c r="E11" s="31"/>
      <c r="L11" s="7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</row>
    <row r="12" spans="1:94" ht="15.95" customHeight="1" x14ac:dyDescent="0.75">
      <c r="A12" t="s">
        <v>305</v>
      </c>
      <c r="G12" s="20" t="s">
        <v>259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</row>
    <row r="13" spans="1:94" ht="15.95" customHeight="1" x14ac:dyDescent="0.75">
      <c r="G13" s="20">
        <v>3079396.6366469217</v>
      </c>
      <c r="H13" s="20">
        <v>3115944.2288643746</v>
      </c>
      <c r="I13" s="20">
        <v>3124750.077565317</v>
      </c>
      <c r="J13" s="20">
        <v>2614640.3640132067</v>
      </c>
      <c r="K13" s="20">
        <v>3028440.8438487253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1:94" ht="15.95" customHeight="1" x14ac:dyDescent="0.75">
      <c r="A14" s="75"/>
      <c r="B14" s="75"/>
      <c r="C14" s="75"/>
      <c r="D14" s="75"/>
      <c r="E14" s="75"/>
      <c r="F14" s="75"/>
      <c r="G14" s="20">
        <v>1088243.4130185575</v>
      </c>
      <c r="H14" s="20">
        <v>1100085.3431713847</v>
      </c>
      <c r="I14" s="20">
        <v>1104758.1309954531</v>
      </c>
      <c r="J14" s="20">
        <v>1106878.3511537623</v>
      </c>
      <c r="K14" s="20">
        <v>1125370.900067755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</row>
    <row r="15" spans="1:94" ht="15.95" customHeight="1" x14ac:dyDescent="0.75">
      <c r="G15" s="20">
        <v>924686.83165484481</v>
      </c>
      <c r="H15" s="20">
        <v>905248.46730487957</v>
      </c>
      <c r="I15" s="20">
        <v>871296.39332016883</v>
      </c>
      <c r="J15" s="20">
        <v>697312.87579269032</v>
      </c>
      <c r="K15" s="20">
        <v>760481.4140817601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</row>
    <row r="16" spans="1:94" ht="15.95" customHeight="1" x14ac:dyDescent="0.75">
      <c r="G16" s="20">
        <v>1543037.3972030319</v>
      </c>
      <c r="H16" s="20">
        <v>1567235.7273074854</v>
      </c>
      <c r="I16" s="20">
        <v>1590120.1492914022</v>
      </c>
      <c r="J16" s="20">
        <v>1156341.8258339451</v>
      </c>
      <c r="K16" s="20">
        <v>1594327.2819461713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</row>
    <row r="17" spans="1:94" ht="15.95" customHeight="1" x14ac:dyDescent="0.75">
      <c r="A17" s="80"/>
      <c r="B17" s="80"/>
      <c r="C17" s="80"/>
      <c r="D17" s="80"/>
      <c r="E17" s="80"/>
      <c r="F17" s="80"/>
      <c r="G17" s="20">
        <v>1510083.9909006939</v>
      </c>
      <c r="H17" s="20">
        <v>1479767.1568977092</v>
      </c>
      <c r="I17" s="20">
        <v>1395576.3262926929</v>
      </c>
      <c r="J17" s="20">
        <v>1141681.049993915</v>
      </c>
      <c r="K17" s="20">
        <v>1195395.9143233937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</row>
    <row r="18" spans="1:94" ht="15.95" customHeight="1" x14ac:dyDescent="0.75">
      <c r="G18" s="20">
        <v>5115971.0136755928</v>
      </c>
      <c r="H18" s="20">
        <v>5127321.5082223359</v>
      </c>
      <c r="I18" s="20">
        <v>5183034.1094246833</v>
      </c>
      <c r="J18" s="20">
        <v>4336244.417461073</v>
      </c>
      <c r="K18" s="20">
        <v>5052263.6078878939</v>
      </c>
      <c r="L18" s="18"/>
      <c r="M18" s="18"/>
      <c r="N18" s="77"/>
      <c r="O18" s="77"/>
      <c r="P18" s="77"/>
      <c r="Q18" s="7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</row>
    <row r="19" spans="1:94" ht="15.95" customHeight="1" x14ac:dyDescent="0.75">
      <c r="G19" s="20" t="s">
        <v>175</v>
      </c>
      <c r="L19" s="18"/>
      <c r="M19" s="18"/>
      <c r="N19" s="77"/>
      <c r="O19" s="77"/>
      <c r="P19" s="77"/>
      <c r="Q19" s="7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</row>
    <row r="20" spans="1:94" ht="15.95" customHeight="1" x14ac:dyDescent="0.75">
      <c r="G20" s="21">
        <f t="shared" ref="G20:K25" si="0">G13/G5</f>
        <v>1.5713169667339648</v>
      </c>
      <c r="H20" s="21">
        <f t="shared" si="0"/>
        <v>1.5846167165227085</v>
      </c>
      <c r="I20" s="21">
        <f t="shared" si="0"/>
        <v>1.5884043806546637</v>
      </c>
      <c r="J20" s="21">
        <f t="shared" si="0"/>
        <v>1.6001898363790712</v>
      </c>
      <c r="K20" s="21">
        <f t="shared" si="0"/>
        <v>1.6243267362046279</v>
      </c>
      <c r="L20" s="18"/>
      <c r="M20" s="18"/>
      <c r="N20" s="77"/>
      <c r="O20" s="77"/>
      <c r="P20" s="77"/>
      <c r="Q20" s="7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</row>
    <row r="21" spans="1:94" s="79" customFormat="1" ht="21.95" customHeight="1" x14ac:dyDescent="0.75">
      <c r="G21" s="21">
        <f t="shared" si="0"/>
        <v>1.6656494643963546</v>
      </c>
      <c r="H21" s="21">
        <f t="shared" si="0"/>
        <v>1.6844948590080386</v>
      </c>
      <c r="I21" s="21">
        <f t="shared" si="0"/>
        <v>1.6843061983674039</v>
      </c>
      <c r="J21" s="21">
        <f t="shared" si="0"/>
        <v>1.6966805150238642</v>
      </c>
      <c r="K21" s="21">
        <f t="shared" si="0"/>
        <v>1.7221291720476375</v>
      </c>
      <c r="L21" s="19"/>
      <c r="M21" s="19"/>
      <c r="N21" s="77"/>
      <c r="O21" s="77"/>
      <c r="P21" s="77"/>
      <c r="Q21" s="7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</row>
    <row r="22" spans="1:94" ht="15.95" customHeight="1" x14ac:dyDescent="0.75">
      <c r="G22" s="21">
        <f t="shared" si="0"/>
        <v>1.50817700568879</v>
      </c>
      <c r="H22" s="21">
        <f t="shared" si="0"/>
        <v>1.515846783133701</v>
      </c>
      <c r="I22" s="21">
        <f t="shared" si="0"/>
        <v>1.5361333002154514</v>
      </c>
      <c r="J22" s="21">
        <f t="shared" si="0"/>
        <v>1.5442440200579595</v>
      </c>
      <c r="K22" s="21">
        <f t="shared" si="0"/>
        <v>1.5881487373913354</v>
      </c>
      <c r="L22" s="18"/>
      <c r="M22" s="18"/>
      <c r="N22" s="77"/>
      <c r="O22" s="77"/>
      <c r="P22" s="77"/>
      <c r="Q22" s="7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</row>
    <row r="23" spans="1:94" ht="15.95" customHeight="1" x14ac:dyDescent="0.75">
      <c r="G23" s="21">
        <f t="shared" si="0"/>
        <v>1.6991384743487712</v>
      </c>
      <c r="H23" s="21">
        <f t="shared" si="0"/>
        <v>1.7158194134389768</v>
      </c>
      <c r="I23" s="21">
        <f t="shared" si="0"/>
        <v>1.7557152456113798</v>
      </c>
      <c r="J23" s="21">
        <f t="shared" si="0"/>
        <v>1.8242695631913868</v>
      </c>
      <c r="K23" s="21">
        <f t="shared" si="0"/>
        <v>1.9089172172125322</v>
      </c>
      <c r="L23" s="18"/>
      <c r="M23" s="18"/>
      <c r="N23" s="77"/>
      <c r="O23" s="77"/>
      <c r="P23" s="77"/>
      <c r="Q23" s="7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</row>
    <row r="24" spans="1:94" s="79" customFormat="1" ht="21.95" customHeight="1" x14ac:dyDescent="0.75">
      <c r="G24" s="21">
        <f t="shared" si="0"/>
        <v>1.5599334268769991</v>
      </c>
      <c r="H24" s="21">
        <f t="shared" si="0"/>
        <v>1.5627675709042035</v>
      </c>
      <c r="I24" s="21">
        <f t="shared" si="0"/>
        <v>1.5436675236519728</v>
      </c>
      <c r="J24" s="21">
        <f t="shared" si="0"/>
        <v>1.5330542970687016</v>
      </c>
      <c r="K24" s="21">
        <f t="shared" si="0"/>
        <v>1.6115329929089572</v>
      </c>
      <c r="L24" s="19"/>
      <c r="M24" s="19"/>
      <c r="N24" s="77"/>
      <c r="O24" s="77"/>
      <c r="P24" s="77"/>
      <c r="Q24" s="7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</row>
    <row r="25" spans="1:94" ht="15.95" customHeight="1" x14ac:dyDescent="0.75">
      <c r="G25" s="21">
        <f t="shared" si="0"/>
        <v>1.6228781892878592</v>
      </c>
      <c r="H25" s="21">
        <f t="shared" si="0"/>
        <v>1.6314442860846943</v>
      </c>
      <c r="I25" s="21">
        <f t="shared" si="0"/>
        <v>1.6580768028282433</v>
      </c>
      <c r="J25" s="21">
        <f t="shared" si="0"/>
        <v>1.6815799151856217</v>
      </c>
      <c r="K25" s="21">
        <f t="shared" si="0"/>
        <v>1.7219839951253699</v>
      </c>
      <c r="N25" s="77"/>
      <c r="O25" s="77"/>
      <c r="P25" s="77"/>
      <c r="Q25" s="77"/>
    </row>
    <row r="26" spans="1:94" ht="15.95" customHeight="1" x14ac:dyDescent="0.75">
      <c r="G26" s="21" t="s">
        <v>258</v>
      </c>
      <c r="H26" s="21"/>
      <c r="I26" s="21"/>
      <c r="J26" s="21"/>
      <c r="K26" s="21"/>
    </row>
    <row r="27" spans="1:94" ht="15.95" customHeight="1" x14ac:dyDescent="0.75">
      <c r="G27" s="21">
        <f t="shared" ref="G27:K32" si="1">G20/$K20</f>
        <v>0.96736508222814532</v>
      </c>
      <c r="H27" s="21">
        <f t="shared" si="1"/>
        <v>0.9755529359969134</v>
      </c>
      <c r="I27" s="21">
        <f t="shared" si="1"/>
        <v>0.97788477234949689</v>
      </c>
      <c r="J27" s="21">
        <f t="shared" si="1"/>
        <v>0.9851403665976991</v>
      </c>
      <c r="K27" s="21">
        <f t="shared" si="1"/>
        <v>1</v>
      </c>
    </row>
    <row r="28" spans="1:94" ht="15.95" customHeight="1" x14ac:dyDescent="0.75">
      <c r="A28" s="75"/>
      <c r="B28" s="75"/>
      <c r="C28" s="75"/>
      <c r="D28" s="75"/>
      <c r="E28" s="75"/>
      <c r="F28" s="75"/>
      <c r="G28" s="21">
        <f t="shared" si="1"/>
        <v>0.96720355907790145</v>
      </c>
      <c r="H28" s="21">
        <f t="shared" si="1"/>
        <v>0.97814663751682973</v>
      </c>
      <c r="I28" s="21">
        <f t="shared" si="1"/>
        <v>0.97803708670978406</v>
      </c>
      <c r="J28" s="21">
        <f t="shared" si="1"/>
        <v>0.98522256202563807</v>
      </c>
      <c r="K28" s="21">
        <f t="shared" si="1"/>
        <v>1</v>
      </c>
    </row>
    <row r="29" spans="1:94" ht="15.95" customHeight="1" x14ac:dyDescent="0.75">
      <c r="G29" s="21">
        <f t="shared" si="1"/>
        <v>0.94964468388905088</v>
      </c>
      <c r="H29" s="21">
        <f t="shared" si="1"/>
        <v>0.95447406621599162</v>
      </c>
      <c r="I29" s="21">
        <f t="shared" si="1"/>
        <v>0.96724775460179901</v>
      </c>
      <c r="J29" s="21">
        <f t="shared" si="1"/>
        <v>0.97235478245854157</v>
      </c>
      <c r="K29" s="21">
        <f t="shared" si="1"/>
        <v>1</v>
      </c>
    </row>
    <row r="30" spans="1:94" ht="15.95" customHeight="1" x14ac:dyDescent="0.75">
      <c r="G30" s="21">
        <f t="shared" si="1"/>
        <v>0.89010589826934072</v>
      </c>
      <c r="H30" s="21">
        <f t="shared" si="1"/>
        <v>0.89884432806597891</v>
      </c>
      <c r="I30" s="21">
        <f t="shared" si="1"/>
        <v>0.91974404640508023</v>
      </c>
      <c r="J30" s="21">
        <f t="shared" si="1"/>
        <v>0.95565671823907017</v>
      </c>
      <c r="K30" s="21">
        <f t="shared" si="1"/>
        <v>1</v>
      </c>
    </row>
    <row r="31" spans="1:94" ht="15.95" customHeight="1" x14ac:dyDescent="0.75">
      <c r="A31" s="80"/>
      <c r="B31" s="80"/>
      <c r="C31" s="80"/>
      <c r="D31" s="80"/>
      <c r="E31" s="80"/>
      <c r="F31" s="80"/>
      <c r="G31" s="21">
        <f t="shared" si="1"/>
        <v>0.96798106755554758</v>
      </c>
      <c r="H31" s="21">
        <f t="shared" si="1"/>
        <v>0.96973973091501653</v>
      </c>
      <c r="I31" s="21">
        <f t="shared" si="1"/>
        <v>0.95788763273503863</v>
      </c>
      <c r="J31" s="21">
        <f t="shared" si="1"/>
        <v>0.95130183732782614</v>
      </c>
      <c r="K31" s="21">
        <f t="shared" si="1"/>
        <v>1</v>
      </c>
    </row>
    <row r="32" spans="1:94" ht="15.95" customHeight="1" x14ac:dyDescent="0.75">
      <c r="G32" s="21">
        <f t="shared" si="1"/>
        <v>0.94244673230525855</v>
      </c>
      <c r="H32" s="21">
        <f t="shared" si="1"/>
        <v>0.94742128306826456</v>
      </c>
      <c r="I32" s="21">
        <f t="shared" si="1"/>
        <v>0.9628874644142823</v>
      </c>
      <c r="J32" s="21">
        <f t="shared" si="1"/>
        <v>0.97653632086353592</v>
      </c>
      <c r="K32" s="21">
        <f t="shared" si="1"/>
        <v>1</v>
      </c>
      <c r="L32" s="78"/>
      <c r="M32" s="82"/>
      <c r="N32" s="78"/>
      <c r="O32" s="78"/>
      <c r="P32" s="78"/>
      <c r="Q32" s="78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</row>
    <row r="33" spans="1:94" ht="15.95" customHeight="1" x14ac:dyDescent="0.75">
      <c r="G33" s="21"/>
      <c r="H33" s="21"/>
      <c r="I33" s="21"/>
      <c r="J33" s="21"/>
      <c r="K33" s="21"/>
      <c r="L33" s="78"/>
      <c r="M33" s="82"/>
      <c r="N33" s="78"/>
      <c r="O33" s="78"/>
      <c r="P33" s="78"/>
      <c r="Q33" s="78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</row>
    <row r="34" spans="1:94" ht="15.95" customHeight="1" x14ac:dyDescent="0.75">
      <c r="L34" s="78"/>
      <c r="M34" s="82"/>
      <c r="N34" s="78"/>
      <c r="O34" s="78"/>
      <c r="P34" s="78"/>
      <c r="Q34" s="78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</row>
    <row r="35" spans="1:94" ht="15.95" customHeight="1" x14ac:dyDescent="0.75">
      <c r="L35" s="78"/>
      <c r="M35" s="82"/>
      <c r="N35" s="78"/>
      <c r="O35" s="78"/>
      <c r="P35" s="78"/>
      <c r="Q35" s="78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</row>
    <row r="36" spans="1:94" ht="15.95" customHeight="1" x14ac:dyDescent="0.75">
      <c r="L36" s="78"/>
      <c r="M36" s="82"/>
      <c r="N36" s="78"/>
      <c r="O36" s="78"/>
      <c r="P36" s="78"/>
      <c r="Q36" s="78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</row>
    <row r="37" spans="1:94" ht="15.95" customHeight="1" x14ac:dyDescent="0.75">
      <c r="L37" s="78"/>
      <c r="M37" s="82"/>
      <c r="N37" s="78"/>
      <c r="O37" s="78"/>
      <c r="P37" s="78"/>
      <c r="Q37" s="78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</row>
    <row r="38" spans="1:94" s="79" customFormat="1" ht="21.95" customHeight="1" x14ac:dyDescent="0.75">
      <c r="G38" s="20"/>
      <c r="H38" s="20"/>
      <c r="I38" s="20"/>
      <c r="J38" s="20"/>
      <c r="K38" s="20"/>
      <c r="L38" s="81"/>
      <c r="M38" s="83"/>
      <c r="N38" s="78"/>
      <c r="O38" s="78"/>
      <c r="P38" s="78"/>
      <c r="Q38" s="78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</row>
    <row r="39" spans="1:94" ht="15.95" customHeight="1" x14ac:dyDescent="0.75">
      <c r="N39" s="78"/>
      <c r="O39" s="78"/>
      <c r="P39" s="78"/>
      <c r="Q39" s="78"/>
    </row>
    <row r="40" spans="1:94" ht="15.95" customHeight="1" x14ac:dyDescent="0.75"/>
    <row r="41" spans="1:94" ht="15.95" customHeight="1" x14ac:dyDescent="0.75"/>
    <row r="42" spans="1:94" ht="15.95" customHeight="1" x14ac:dyDescent="0.75"/>
    <row r="43" spans="1:94" ht="15.95" customHeight="1" x14ac:dyDescent="0.75"/>
    <row r="44" spans="1:94" ht="15.95" customHeight="1" x14ac:dyDescent="0.75"/>
    <row r="45" spans="1:94" ht="15.95" customHeight="1" x14ac:dyDescent="0.75">
      <c r="A45" s="84"/>
      <c r="B45" s="84"/>
      <c r="C45" s="84"/>
      <c r="D45" s="84"/>
      <c r="E45" s="84"/>
      <c r="F45" s="84"/>
    </row>
    <row r="46" spans="1:94" ht="15.95" customHeight="1" x14ac:dyDescent="0.75"/>
    <row r="47" spans="1:94" ht="15.95" customHeight="1" x14ac:dyDescent="0.75"/>
    <row r="48" spans="1:94" ht="15.95" customHeight="1" x14ac:dyDescent="0.75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</row>
    <row r="49" ht="15.95" customHeight="1" x14ac:dyDescent="0.75"/>
    <row r="50" ht="15.95" customHeight="1" x14ac:dyDescent="0.75"/>
    <row r="51" ht="15.95" customHeight="1" x14ac:dyDescent="0.75"/>
    <row r="52" ht="15.95" customHeight="1" x14ac:dyDescent="0.75"/>
    <row r="53" ht="15.95" customHeight="1" x14ac:dyDescent="0.75"/>
    <row r="54" ht="15.95" customHeight="1" x14ac:dyDescent="0.75"/>
    <row r="55" ht="15.95" customHeight="1" x14ac:dyDescent="0.75"/>
    <row r="56" ht="15.95" customHeight="1" x14ac:dyDescent="0.75"/>
    <row r="57" ht="15.95" customHeight="1" x14ac:dyDescent="0.75"/>
    <row r="58" ht="15.95" customHeight="1" x14ac:dyDescent="0.75"/>
    <row r="59" ht="15.95" customHeight="1" x14ac:dyDescent="0.75"/>
    <row r="60" ht="15.95" customHeight="1" x14ac:dyDescent="0.75"/>
    <row r="61" ht="15.95" customHeight="1" x14ac:dyDescent="0.75"/>
    <row r="62" ht="15.95" customHeight="1" x14ac:dyDescent="0.75"/>
    <row r="63" ht="15.95" customHeight="1" x14ac:dyDescent="0.75"/>
    <row r="64" ht="15.95" customHeight="1" x14ac:dyDescent="0.75"/>
    <row r="65" ht="15.95" customHeight="1" x14ac:dyDescent="0.75"/>
    <row r="66" ht="15.95" customHeight="1" x14ac:dyDescent="0.75"/>
    <row r="67" ht="15.95" customHeight="1" x14ac:dyDescent="0.75"/>
    <row r="68" ht="15.95" customHeight="1" x14ac:dyDescent="0.75"/>
    <row r="69" ht="15.95" customHeight="1" x14ac:dyDescent="0.75"/>
    <row r="70" ht="15.95" customHeight="1" x14ac:dyDescent="0.75"/>
    <row r="71" ht="15.95" customHeight="1" x14ac:dyDescent="0.75"/>
    <row r="72" ht="15.95" customHeight="1" x14ac:dyDescent="0.75"/>
    <row r="73" ht="15.95" customHeight="1" x14ac:dyDescent="0.75"/>
    <row r="74" ht="15.95" customHeight="1" x14ac:dyDescent="0.75"/>
    <row r="75" ht="15.95" customHeight="1" x14ac:dyDescent="0.75"/>
    <row r="76" ht="15.95" customHeight="1" x14ac:dyDescent="0.75"/>
    <row r="77" ht="15.95" customHeight="1" x14ac:dyDescent="0.75"/>
    <row r="78" ht="15.95" customHeight="1" x14ac:dyDescent="0.75"/>
    <row r="79" ht="15.95" customHeight="1" x14ac:dyDescent="0.75"/>
    <row r="80" ht="15.95" customHeight="1" x14ac:dyDescent="0.75"/>
    <row r="81" ht="15.95" customHeight="1" x14ac:dyDescent="0.75"/>
    <row r="82" ht="15.95" customHeight="1" x14ac:dyDescent="0.75"/>
    <row r="83" ht="15.95" customHeight="1" x14ac:dyDescent="0.75"/>
    <row r="84" ht="15.95" customHeight="1" x14ac:dyDescent="0.75"/>
    <row r="85" ht="15.95" customHeight="1" x14ac:dyDescent="0.75"/>
    <row r="86" ht="15.95" customHeight="1" x14ac:dyDescent="0.75"/>
    <row r="87" ht="15.95" customHeight="1" x14ac:dyDescent="0.75"/>
    <row r="88" ht="15.95" customHeight="1" x14ac:dyDescent="0.75"/>
    <row r="89" ht="15.95" customHeight="1" x14ac:dyDescent="0.75"/>
    <row r="90" ht="15.95" customHeight="1" x14ac:dyDescent="0.75"/>
    <row r="91" ht="15.95" customHeight="1" x14ac:dyDescent="0.75"/>
    <row r="92" ht="15.95" customHeight="1" x14ac:dyDescent="0.75"/>
    <row r="93" ht="15.95" customHeight="1" x14ac:dyDescent="0.75"/>
    <row r="94" ht="15.95" customHeight="1" x14ac:dyDescent="0.75"/>
    <row r="95" ht="15.95" customHeight="1" x14ac:dyDescent="0.75"/>
    <row r="96" ht="15.95" customHeight="1" x14ac:dyDescent="0.75"/>
    <row r="97" ht="15.95" customHeight="1" x14ac:dyDescent="0.75"/>
    <row r="98" ht="15.95" customHeight="1" x14ac:dyDescent="0.75"/>
    <row r="99" ht="15.95" customHeight="1" x14ac:dyDescent="0.75"/>
    <row r="100" ht="15.95" customHeight="1" x14ac:dyDescent="0.75"/>
    <row r="101" ht="15.95" customHeight="1" x14ac:dyDescent="0.75"/>
    <row r="102" ht="15.95" customHeight="1" x14ac:dyDescent="0.75"/>
    <row r="103" ht="15.95" customHeight="1" x14ac:dyDescent="0.75"/>
    <row r="104" ht="15.95" customHeight="1" x14ac:dyDescent="0.75"/>
    <row r="105" ht="15.95" customHeight="1" x14ac:dyDescent="0.75"/>
    <row r="106" ht="15.95" customHeight="1" x14ac:dyDescent="0.75"/>
    <row r="107" ht="15.95" customHeight="1" x14ac:dyDescent="0.75"/>
    <row r="108" ht="15.95" customHeight="1" x14ac:dyDescent="0.75"/>
    <row r="109" ht="15.95" customHeight="1" x14ac:dyDescent="0.75"/>
    <row r="110" ht="15.95" customHeight="1" x14ac:dyDescent="0.75"/>
    <row r="111" ht="15.95" customHeight="1" x14ac:dyDescent="0.75"/>
    <row r="112" ht="15.95" customHeight="1" x14ac:dyDescent="0.75"/>
    <row r="113" ht="15.95" customHeight="1" x14ac:dyDescent="0.75"/>
    <row r="114" ht="15.95" customHeight="1" x14ac:dyDescent="0.75"/>
    <row r="115" ht="15.95" customHeight="1" x14ac:dyDescent="0.75"/>
    <row r="116" ht="15.95" customHeight="1" x14ac:dyDescent="0.75"/>
    <row r="117" ht="15.95" customHeight="1" x14ac:dyDescent="0.75"/>
    <row r="118" ht="15.95" customHeight="1" x14ac:dyDescent="0.75"/>
    <row r="119" ht="15.95" customHeight="1" x14ac:dyDescent="0.75"/>
    <row r="120" ht="15.95" customHeight="1" x14ac:dyDescent="0.75"/>
    <row r="121" ht="15.95" customHeight="1" x14ac:dyDescent="0.75"/>
    <row r="122" ht="15.95" customHeight="1" x14ac:dyDescent="0.75"/>
    <row r="123" ht="15.95" customHeight="1" x14ac:dyDescent="0.75"/>
    <row r="124" ht="15.95" customHeight="1" x14ac:dyDescent="0.75"/>
    <row r="125" ht="15.95" customHeight="1" x14ac:dyDescent="0.75"/>
    <row r="126" ht="15.95" customHeight="1" x14ac:dyDescent="0.75"/>
    <row r="127" ht="15.95" customHeight="1" x14ac:dyDescent="0.75"/>
    <row r="128" ht="15.95" customHeight="1" x14ac:dyDescent="0.75"/>
    <row r="129" ht="15.95" customHeight="1" x14ac:dyDescent="0.75"/>
    <row r="130" ht="15.95" customHeight="1" x14ac:dyDescent="0.75"/>
    <row r="131" ht="15.95" customHeight="1" x14ac:dyDescent="0.75"/>
    <row r="132" ht="15.95" customHeight="1" x14ac:dyDescent="0.75"/>
    <row r="133" ht="15.95" customHeight="1" x14ac:dyDescent="0.75"/>
    <row r="134" ht="15.95" customHeight="1" x14ac:dyDescent="0.75"/>
    <row r="135" ht="15.95" customHeight="1" x14ac:dyDescent="0.75"/>
    <row r="136" ht="15.95" customHeight="1" x14ac:dyDescent="0.75"/>
    <row r="137" ht="15.95" customHeight="1" x14ac:dyDescent="0.75"/>
    <row r="138" ht="15.95" customHeight="1" x14ac:dyDescent="0.75"/>
    <row r="139" ht="15.95" customHeight="1" x14ac:dyDescent="0.75"/>
    <row r="140" ht="15.95" customHeight="1" x14ac:dyDescent="0.75"/>
    <row r="141" ht="15.95" customHeight="1" x14ac:dyDescent="0.75"/>
    <row r="142" ht="15.95" customHeight="1" x14ac:dyDescent="0.75"/>
    <row r="143" ht="15.95" customHeight="1" x14ac:dyDescent="0.75"/>
    <row r="144" ht="15.95" customHeight="1" x14ac:dyDescent="0.7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63"/>
  <sheetViews>
    <sheetView zoomScale="64" zoomScaleNormal="64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RowHeight="14.75" x14ac:dyDescent="0.75"/>
  <cols>
    <col min="1" max="1" width="8.7265625" style="20"/>
    <col min="2" max="7" width="8.86328125" style="20" customWidth="1"/>
    <col min="8" max="11" width="8.86328125" style="20" bestFit="1" customWidth="1"/>
    <col min="12" max="26" width="8.86328125" style="20" customWidth="1"/>
    <col min="27" max="30" width="9.81640625" style="20" bestFit="1" customWidth="1"/>
    <col min="31" max="31" width="14.953125" style="20" customWidth="1"/>
    <col min="32" max="37" width="8.81640625" style="20" bestFit="1" customWidth="1"/>
    <col min="38" max="38" width="9.81640625" style="20" bestFit="1" customWidth="1"/>
    <col min="39" max="39" width="8.81640625" style="20" bestFit="1" customWidth="1"/>
    <col min="40" max="41" width="9.81640625" style="20" bestFit="1" customWidth="1"/>
    <col min="42" max="16384" width="8.7265625" style="20"/>
  </cols>
  <sheetData>
    <row r="1" spans="1:53" ht="26" x14ac:dyDescent="1.2">
      <c r="A1" s="1" t="s">
        <v>271</v>
      </c>
    </row>
    <row r="2" spans="1:53" x14ac:dyDescent="0.75">
      <c r="A2" s="20" t="s">
        <v>272</v>
      </c>
    </row>
    <row r="3" spans="1:53" x14ac:dyDescent="0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x14ac:dyDescent="0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x14ac:dyDescent="0.75">
      <c r="A5" s="71"/>
      <c r="B5" s="71">
        <v>2019</v>
      </c>
      <c r="C5" s="71">
        <v>2020</v>
      </c>
      <c r="D5" s="71">
        <v>2021</v>
      </c>
      <c r="E5" s="71">
        <v>2022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90"/>
      <c r="AF5" s="9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</row>
    <row r="6" spans="1:53" x14ac:dyDescent="0.75">
      <c r="A6" s="71" t="s">
        <v>265</v>
      </c>
      <c r="B6" s="8">
        <v>1.5299999999999999E-3</v>
      </c>
      <c r="C6" s="8">
        <v>-0.08</v>
      </c>
      <c r="D6" s="8">
        <v>0.03</v>
      </c>
      <c r="E6" s="8">
        <v>1.54E-2</v>
      </c>
      <c r="F6" s="8"/>
      <c r="G6" s="8"/>
      <c r="H6" s="72"/>
      <c r="I6" s="72"/>
      <c r="J6" s="72"/>
      <c r="K6" s="72"/>
      <c r="L6" s="71"/>
      <c r="N6" s="21"/>
      <c r="AE6" s="90"/>
      <c r="AF6" s="90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x14ac:dyDescent="0.75">
      <c r="A7" s="71" t="s">
        <v>264</v>
      </c>
      <c r="B7" s="8">
        <v>6.1100000000000002E-2</v>
      </c>
      <c r="C7" s="8">
        <v>1.8509999999999999E-2</v>
      </c>
      <c r="D7" s="8">
        <v>8.2369999999999999E-2</v>
      </c>
      <c r="E7" s="8">
        <v>5.7980000000000004E-2</v>
      </c>
      <c r="F7" s="8"/>
      <c r="G7" s="8"/>
      <c r="H7" s="72"/>
      <c r="I7" s="72"/>
      <c r="J7" s="72"/>
      <c r="K7" s="72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E7" s="90"/>
      <c r="AF7" s="90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1:53" x14ac:dyDescent="0.75">
      <c r="A8" s="71" t="s">
        <v>270</v>
      </c>
      <c r="B8" s="8">
        <v>1.6770488460481757E-2</v>
      </c>
      <c r="C8" s="8">
        <v>-5.776488333079579E-2</v>
      </c>
      <c r="D8" s="8">
        <v>3.8339733162460116E-2</v>
      </c>
      <c r="E8" s="8">
        <v>2.963745129887585E-2</v>
      </c>
      <c r="F8" s="8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E8" s="90"/>
      <c r="AF8" s="90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</row>
    <row r="9" spans="1:53" x14ac:dyDescent="0.75">
      <c r="A9" s="71" t="s">
        <v>269</v>
      </c>
      <c r="B9" s="8">
        <v>1.1293742277298936E-2</v>
      </c>
      <c r="C9" s="8">
        <v>-6.1117497142600348E-2</v>
      </c>
      <c r="D9" s="8">
        <v>4.244609458475819E-2</v>
      </c>
      <c r="E9" s="8">
        <v>3.4908361148926925E-2</v>
      </c>
      <c r="F9" s="8"/>
      <c r="G9" s="8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E9" s="90"/>
      <c r="AF9" s="90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</row>
    <row r="10" spans="1:53" x14ac:dyDescent="0.75">
      <c r="A10" s="71" t="s">
        <v>268</v>
      </c>
      <c r="B10" s="8">
        <v>4.2540424369172922E-2</v>
      </c>
      <c r="C10" s="8">
        <v>-5.7013013661356429E-2</v>
      </c>
      <c r="D10" s="8">
        <v>6.3719051748313632E-2</v>
      </c>
      <c r="E10" s="8">
        <v>6.4234992263988017E-2</v>
      </c>
      <c r="F10" s="8"/>
      <c r="G10" s="8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E10" s="90"/>
      <c r="AF10" s="90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1:53" x14ac:dyDescent="0.75">
      <c r="A11" s="71" t="s">
        <v>267</v>
      </c>
      <c r="B11" s="8">
        <v>4.9193351149941583E-2</v>
      </c>
      <c r="C11" s="8">
        <v>-1.2608800776366086E-2</v>
      </c>
      <c r="D11" s="8">
        <v>2.8493512959052902E-2</v>
      </c>
      <c r="E11" s="8">
        <v>5.7315886986631183E-2</v>
      </c>
      <c r="F11" s="8"/>
      <c r="G11" s="8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E11" s="90"/>
      <c r="AF11" s="90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</row>
    <row r="12" spans="1:53" x14ac:dyDescent="0.75">
      <c r="A12" s="71" t="s">
        <v>266</v>
      </c>
      <c r="B12" s="8">
        <v>1.8441476716321136E-2</v>
      </c>
      <c r="C12" s="8">
        <v>-5.7874581139075058E-2</v>
      </c>
      <c r="D12" s="8">
        <v>4.1018585232741746E-2</v>
      </c>
      <c r="E12" s="8">
        <v>3.358453130952594E-2</v>
      </c>
      <c r="F12" s="8"/>
      <c r="G12" s="8"/>
      <c r="H12" s="72"/>
      <c r="I12" s="72"/>
      <c r="J12" s="72"/>
      <c r="K12" s="72"/>
      <c r="L12" s="7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E12" s="90"/>
      <c r="AF12" s="90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</row>
    <row r="13" spans="1:53" x14ac:dyDescent="0.7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E13" s="90"/>
      <c r="AF13" s="90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</row>
    <row r="14" spans="1:53" x14ac:dyDescent="0.75">
      <c r="A14" t="s">
        <v>273</v>
      </c>
      <c r="B14" s="21"/>
      <c r="C14" s="21"/>
      <c r="D14" s="21"/>
      <c r="E14" s="21"/>
      <c r="F14" s="21"/>
      <c r="G14" s="21"/>
      <c r="H14" s="72"/>
      <c r="I14" s="72"/>
      <c r="J14" s="72"/>
      <c r="K14" s="72"/>
      <c r="L14" s="7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E14" s="90"/>
      <c r="AF14" s="90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x14ac:dyDescent="0.75">
      <c r="A15" s="71"/>
      <c r="B15" s="21"/>
      <c r="C15" s="21"/>
      <c r="D15" s="21"/>
      <c r="E15" s="21"/>
      <c r="F15" s="21"/>
      <c r="G15" s="21"/>
      <c r="H15" s="72"/>
      <c r="I15" s="72"/>
      <c r="J15" s="72"/>
      <c r="K15" s="72"/>
      <c r="L15" s="72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E15" s="90"/>
      <c r="AF15" s="90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x14ac:dyDescent="0.75">
      <c r="A16" s="71"/>
      <c r="B16" s="21"/>
      <c r="C16" s="21"/>
      <c r="D16" s="21"/>
      <c r="E16" s="21"/>
      <c r="F16" s="21"/>
      <c r="G16" s="21"/>
      <c r="H16" s="72"/>
      <c r="I16" s="72"/>
      <c r="J16" s="72"/>
      <c r="K16" s="72"/>
      <c r="L16" s="7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E16" s="90"/>
      <c r="AF16" s="90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53" x14ac:dyDescent="0.75">
      <c r="A17" s="71"/>
      <c r="B17" s="21"/>
      <c r="C17" s="21"/>
      <c r="D17" s="21"/>
      <c r="E17" s="21"/>
      <c r="F17" s="21"/>
      <c r="G17" s="21"/>
      <c r="H17" s="72"/>
      <c r="I17" s="72"/>
      <c r="J17" s="72"/>
      <c r="K17" s="72"/>
      <c r="L17" s="7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E17" s="90"/>
      <c r="AF17" s="90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1:53" x14ac:dyDescent="0.75">
      <c r="A18" s="71"/>
      <c r="B18" s="21"/>
      <c r="C18" s="21"/>
      <c r="D18" s="21"/>
      <c r="E18" s="21"/>
      <c r="F18" s="21"/>
      <c r="G18" s="21"/>
      <c r="H18" s="72"/>
      <c r="I18" s="72"/>
      <c r="J18" s="72"/>
      <c r="K18" s="72"/>
      <c r="L18" s="7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E18" s="90"/>
      <c r="AF18" s="90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</row>
    <row r="19" spans="1:53" x14ac:dyDescent="0.75">
      <c r="A19" s="71"/>
      <c r="B19" s="21"/>
      <c r="C19" s="21"/>
      <c r="D19" s="21"/>
      <c r="E19" s="21"/>
      <c r="F19" s="21"/>
      <c r="G19" s="21"/>
      <c r="H19" s="72"/>
      <c r="I19" s="72"/>
      <c r="J19" s="72"/>
      <c r="K19" s="72"/>
      <c r="L19" s="7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E19" s="90"/>
      <c r="AF19" s="90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</row>
    <row r="20" spans="1:53" x14ac:dyDescent="0.75">
      <c r="A20" s="71"/>
      <c r="B20" s="21"/>
      <c r="C20" s="21"/>
      <c r="D20" s="21"/>
      <c r="E20" s="21"/>
      <c r="F20" s="21"/>
      <c r="G20" s="21"/>
      <c r="H20" s="72"/>
      <c r="I20" s="72"/>
      <c r="J20" s="72"/>
      <c r="K20" s="72"/>
      <c r="L20" s="7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E20" s="90"/>
      <c r="AF20" s="90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1:53" x14ac:dyDescent="0.75">
      <c r="A21" s="71"/>
      <c r="B21" s="21"/>
      <c r="C21" s="21"/>
      <c r="D21" s="21"/>
      <c r="E21" s="21"/>
      <c r="F21" s="21"/>
      <c r="G21" s="21"/>
      <c r="H21" s="72"/>
      <c r="I21" s="72"/>
      <c r="J21" s="72"/>
      <c r="K21" s="72"/>
      <c r="L21" s="72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E21" s="90"/>
      <c r="AF21" s="90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</row>
    <row r="22" spans="1:53" x14ac:dyDescent="0.75">
      <c r="A22" s="71"/>
      <c r="B22" s="21"/>
      <c r="C22" s="21"/>
      <c r="D22" s="21"/>
      <c r="E22" s="21"/>
      <c r="F22" s="21"/>
      <c r="G22" s="21"/>
      <c r="H22" s="72"/>
      <c r="I22" s="72"/>
      <c r="J22" s="72"/>
      <c r="K22" s="72"/>
      <c r="L22" s="7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E22" s="90"/>
      <c r="AF22" s="90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1:53" x14ac:dyDescent="0.75">
      <c r="A23" s="71"/>
      <c r="B23" s="21"/>
      <c r="C23" s="21"/>
      <c r="D23" s="21"/>
      <c r="E23" s="21"/>
      <c r="F23" s="21"/>
      <c r="G23" s="21"/>
      <c r="H23" s="72"/>
      <c r="I23" s="72"/>
      <c r="J23" s="72"/>
      <c r="K23" s="72"/>
      <c r="L23" s="7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E23" s="90"/>
      <c r="AF23" s="90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</row>
    <row r="24" spans="1:53" x14ac:dyDescent="0.75">
      <c r="A24" s="71"/>
      <c r="B24" s="21"/>
      <c r="C24" s="21"/>
      <c r="D24" s="21"/>
      <c r="E24" s="21"/>
      <c r="F24" s="21"/>
      <c r="G24" s="21"/>
      <c r="H24" s="72"/>
      <c r="I24" s="72"/>
      <c r="J24" s="72"/>
      <c r="K24" s="72"/>
      <c r="L24" s="7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E24" s="90"/>
      <c r="AF24" s="90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</row>
    <row r="25" spans="1:53" x14ac:dyDescent="0.75">
      <c r="A25" s="71"/>
      <c r="B25" s="21"/>
      <c r="C25" s="21"/>
      <c r="D25" s="21"/>
      <c r="E25" s="21"/>
      <c r="F25" s="21"/>
      <c r="G25" s="21"/>
      <c r="H25" s="72"/>
      <c r="I25" s="72"/>
      <c r="J25" s="72"/>
      <c r="K25" s="72"/>
      <c r="L25" s="72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E25" s="90"/>
      <c r="AF25" s="90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1:53" x14ac:dyDescent="0.75">
      <c r="A26" s="71"/>
      <c r="B26" s="21"/>
      <c r="C26" s="21"/>
      <c r="D26" s="21"/>
      <c r="E26" s="21"/>
      <c r="F26" s="21"/>
      <c r="G26" s="21"/>
      <c r="H26" s="72"/>
      <c r="I26" s="72"/>
      <c r="J26" s="72"/>
      <c r="K26" s="72"/>
      <c r="L26" s="7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E26" s="90"/>
      <c r="AF26" s="90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1:53" x14ac:dyDescent="0.75">
      <c r="A27" s="71"/>
      <c r="B27" s="21"/>
      <c r="C27" s="21"/>
      <c r="D27" s="21"/>
      <c r="E27" s="21"/>
      <c r="F27" s="21"/>
      <c r="G27" s="21"/>
      <c r="H27" s="72"/>
      <c r="I27" s="72"/>
      <c r="J27" s="72"/>
      <c r="K27" s="72"/>
      <c r="L27" s="72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E27" s="90"/>
      <c r="AF27" s="90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  <row r="28" spans="1:53" x14ac:dyDescent="0.75">
      <c r="A28" s="71"/>
      <c r="B28" s="21"/>
      <c r="C28" s="21"/>
      <c r="D28" s="21"/>
      <c r="E28" s="21"/>
      <c r="F28" s="21"/>
      <c r="G28" s="21"/>
      <c r="H28" s="72"/>
      <c r="I28" s="72"/>
      <c r="J28" s="72"/>
      <c r="K28" s="72"/>
      <c r="L28" s="7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E28" s="90"/>
      <c r="AF28" s="90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</row>
    <row r="29" spans="1:53" x14ac:dyDescent="0.75">
      <c r="A29" s="71"/>
      <c r="B29" s="21"/>
      <c r="C29" s="21"/>
      <c r="D29" s="21"/>
      <c r="E29" s="21"/>
      <c r="F29" s="21"/>
      <c r="G29" s="21"/>
      <c r="H29" s="72"/>
      <c r="I29" s="72"/>
      <c r="J29" s="72"/>
      <c r="K29" s="72"/>
      <c r="L29" s="7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E29" s="90"/>
      <c r="AF29" s="90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</row>
    <row r="30" spans="1:53" x14ac:dyDescent="0.75">
      <c r="A30" s="71"/>
      <c r="B30" s="21"/>
      <c r="C30" s="21"/>
      <c r="D30" s="21"/>
      <c r="E30" s="21"/>
      <c r="F30" s="21"/>
      <c r="G30" s="21"/>
      <c r="H30" s="72"/>
      <c r="I30" s="72"/>
      <c r="J30" s="72"/>
      <c r="K30" s="72"/>
      <c r="L30" s="7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E30" s="90"/>
      <c r="AF30" s="90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</row>
    <row r="31" spans="1:53" x14ac:dyDescent="0.75">
      <c r="A31" s="71"/>
      <c r="B31" s="21"/>
      <c r="C31" s="21"/>
      <c r="D31" s="21"/>
      <c r="E31" s="21"/>
      <c r="F31" s="21"/>
      <c r="G31" s="21"/>
      <c r="H31" s="72"/>
      <c r="I31" s="72"/>
      <c r="J31" s="72"/>
      <c r="K31" s="72"/>
      <c r="L31" s="72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E31" s="90"/>
      <c r="AF31" s="90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</row>
    <row r="32" spans="1:53" x14ac:dyDescent="0.75">
      <c r="A32" s="71"/>
      <c r="B32" s="21"/>
      <c r="C32" s="21"/>
      <c r="D32" s="21"/>
      <c r="E32" s="21"/>
      <c r="F32" s="21"/>
      <c r="G32" s="21"/>
      <c r="H32" s="72"/>
      <c r="I32" s="72"/>
      <c r="J32" s="72"/>
      <c r="K32" s="72"/>
      <c r="L32" s="7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E32" s="90"/>
      <c r="AF32" s="90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</row>
    <row r="33" spans="1:53" x14ac:dyDescent="0.75">
      <c r="A33" s="71"/>
      <c r="B33" s="21"/>
      <c r="C33" s="21"/>
      <c r="D33" s="21"/>
      <c r="E33" s="21"/>
      <c r="F33" s="21"/>
      <c r="G33" s="21"/>
      <c r="H33" s="72"/>
      <c r="I33" s="72"/>
      <c r="J33" s="72"/>
      <c r="K33" s="72"/>
      <c r="L33" s="7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E33" s="90"/>
      <c r="AF33" s="90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</row>
    <row r="34" spans="1:53" x14ac:dyDescent="0.75">
      <c r="A34" s="71"/>
      <c r="B34" s="21"/>
      <c r="C34" s="21"/>
      <c r="D34" s="21"/>
      <c r="E34" s="21"/>
      <c r="F34" s="21"/>
      <c r="G34" s="21"/>
      <c r="H34" s="72"/>
      <c r="I34" s="72"/>
      <c r="J34" s="72"/>
      <c r="K34" s="72"/>
      <c r="L34" s="7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E34" s="90"/>
      <c r="AF34" s="90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</row>
    <row r="35" spans="1:53" x14ac:dyDescent="0.75">
      <c r="A35" s="71"/>
      <c r="B35" s="21"/>
      <c r="C35" s="21"/>
      <c r="D35" s="21"/>
      <c r="E35" s="21"/>
      <c r="F35" s="21"/>
      <c r="G35" s="21"/>
      <c r="H35" s="72"/>
      <c r="I35" s="72"/>
      <c r="J35" s="72"/>
      <c r="K35" s="72"/>
      <c r="L35" s="7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E35" s="90"/>
      <c r="AF35" s="90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:53" x14ac:dyDescent="0.75">
      <c r="A36" s="71"/>
      <c r="B36" s="21"/>
      <c r="C36" s="21"/>
      <c r="D36" s="21"/>
      <c r="E36" s="21"/>
      <c r="F36" s="21"/>
      <c r="G36" s="21"/>
      <c r="H36" s="72"/>
      <c r="I36" s="72"/>
      <c r="J36" s="72"/>
      <c r="K36" s="72"/>
      <c r="L36" s="7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E36" s="90"/>
      <c r="AF36" s="9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</row>
    <row r="37" spans="1:53" x14ac:dyDescent="0.75">
      <c r="A37" s="71"/>
      <c r="B37" s="21"/>
      <c r="C37" s="21"/>
      <c r="D37" s="21"/>
      <c r="E37" s="21"/>
      <c r="F37" s="21"/>
      <c r="G37" s="21"/>
      <c r="H37" s="72"/>
      <c r="I37" s="72"/>
      <c r="J37" s="72"/>
      <c r="K37" s="72"/>
      <c r="L37" s="7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E37" s="90"/>
      <c r="AF37" s="90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</row>
    <row r="38" spans="1:53" x14ac:dyDescent="0.75">
      <c r="A38" s="71"/>
      <c r="B38" s="21"/>
      <c r="C38" s="21"/>
      <c r="D38" s="21"/>
      <c r="E38" s="21"/>
      <c r="F38" s="21"/>
      <c r="G38" s="21"/>
      <c r="H38" s="72"/>
      <c r="I38" s="72"/>
      <c r="J38" s="72"/>
      <c r="K38" s="72"/>
      <c r="L38" s="7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E38" s="90"/>
      <c r="AF38" s="90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</row>
    <row r="39" spans="1:53" x14ac:dyDescent="0.75">
      <c r="A39" s="71"/>
      <c r="B39" s="21"/>
      <c r="C39" s="21"/>
      <c r="D39" s="21"/>
      <c r="E39" s="21"/>
      <c r="F39" s="21"/>
      <c r="G39" s="21"/>
      <c r="H39" s="72"/>
      <c r="I39" s="72"/>
      <c r="J39" s="72"/>
      <c r="K39" s="72"/>
      <c r="L39" s="72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E39" s="90"/>
      <c r="AF39" s="9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</row>
    <row r="40" spans="1:53" x14ac:dyDescent="0.75">
      <c r="A40" s="71"/>
      <c r="B40" s="21"/>
      <c r="C40" s="21"/>
      <c r="D40" s="21"/>
      <c r="E40" s="21"/>
      <c r="F40" s="21"/>
      <c r="G40" s="21"/>
      <c r="H40" s="72"/>
      <c r="I40" s="72"/>
      <c r="J40" s="72"/>
      <c r="K40" s="72"/>
      <c r="L40" s="7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E40" s="90"/>
      <c r="AF40" s="90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</row>
    <row r="41" spans="1:53" x14ac:dyDescent="0.75">
      <c r="A41" s="71"/>
      <c r="B41" s="21"/>
      <c r="C41" s="21"/>
      <c r="D41" s="21"/>
      <c r="E41" s="21"/>
      <c r="F41" s="21"/>
      <c r="G41" s="21"/>
      <c r="H41" s="72"/>
      <c r="I41" s="72"/>
      <c r="J41" s="72"/>
      <c r="K41" s="72"/>
      <c r="L41" s="72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E41" s="90"/>
      <c r="AF41" s="90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</row>
    <row r="42" spans="1:53" x14ac:dyDescent="0.75">
      <c r="A42" s="71"/>
      <c r="B42" s="21"/>
      <c r="C42" s="21"/>
      <c r="D42" s="21"/>
      <c r="E42" s="21"/>
      <c r="F42" s="21"/>
      <c r="G42" s="21"/>
      <c r="H42" s="72"/>
      <c r="I42" s="72"/>
      <c r="J42" s="72"/>
      <c r="K42" s="72"/>
      <c r="L42" s="7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E42" s="90"/>
      <c r="AF42" s="90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</row>
    <row r="43" spans="1:53" x14ac:dyDescent="0.75">
      <c r="A43" s="71"/>
      <c r="B43" s="21"/>
      <c r="C43" s="21"/>
      <c r="D43" s="21"/>
      <c r="E43" s="21"/>
      <c r="F43" s="21"/>
      <c r="G43" s="21"/>
      <c r="H43" s="72"/>
      <c r="I43" s="72"/>
      <c r="J43" s="72"/>
      <c r="K43" s="72"/>
      <c r="L43" s="72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E43" s="90"/>
      <c r="AF43" s="90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</row>
    <row r="44" spans="1:53" x14ac:dyDescent="0.75">
      <c r="A44" s="71"/>
      <c r="B44" s="21"/>
      <c r="C44" s="21"/>
      <c r="D44" s="21"/>
      <c r="E44" s="21"/>
      <c r="F44" s="21"/>
      <c r="G44" s="21"/>
      <c r="H44" s="72"/>
      <c r="I44" s="72"/>
      <c r="J44" s="72"/>
      <c r="K44" s="72"/>
      <c r="L44" s="7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E44" s="90"/>
      <c r="AF44" s="90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</row>
    <row r="45" spans="1:53" x14ac:dyDescent="0.75">
      <c r="A45" s="71"/>
      <c r="B45" s="21"/>
      <c r="C45" s="21"/>
      <c r="D45" s="21"/>
      <c r="E45" s="21"/>
      <c r="F45" s="21"/>
      <c r="G45" s="21"/>
      <c r="H45" s="72"/>
      <c r="I45" s="72"/>
      <c r="J45" s="72"/>
      <c r="K45" s="72"/>
      <c r="L45" s="7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E45" s="90"/>
      <c r="AF45" s="90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</row>
    <row r="46" spans="1:53" x14ac:dyDescent="0.75">
      <c r="A46" s="71"/>
      <c r="B46" s="21"/>
      <c r="C46" s="21"/>
      <c r="D46" s="21"/>
      <c r="E46" s="21"/>
      <c r="F46" s="21"/>
      <c r="G46" s="21"/>
      <c r="H46" s="72"/>
      <c r="I46" s="72"/>
      <c r="J46" s="72"/>
      <c r="K46" s="72"/>
      <c r="L46" s="7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E46" s="90"/>
      <c r="AF46" s="9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</row>
    <row r="47" spans="1:53" x14ac:dyDescent="0.75">
      <c r="A47" s="71"/>
      <c r="B47" s="21"/>
      <c r="C47" s="21"/>
      <c r="D47" s="21"/>
      <c r="E47" s="21"/>
      <c r="F47" s="21"/>
      <c r="G47" s="21"/>
      <c r="H47" s="72"/>
      <c r="I47" s="72"/>
      <c r="J47" s="72"/>
      <c r="K47" s="72"/>
      <c r="L47" s="7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E47" s="90"/>
      <c r="AF47" s="90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</row>
    <row r="48" spans="1:53" x14ac:dyDescent="0.75">
      <c r="A48" s="71"/>
      <c r="B48" s="21"/>
      <c r="C48" s="21"/>
      <c r="D48" s="21"/>
      <c r="E48" s="21"/>
      <c r="F48" s="21"/>
      <c r="G48" s="21"/>
      <c r="H48" s="72"/>
      <c r="I48" s="72"/>
      <c r="J48" s="72"/>
      <c r="K48" s="72"/>
      <c r="L48" s="7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E48" s="90"/>
      <c r="AF48" s="90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</row>
    <row r="49" spans="1:53" x14ac:dyDescent="0.75">
      <c r="A49" s="71"/>
      <c r="B49" s="21"/>
      <c r="C49" s="21"/>
      <c r="D49" s="21"/>
      <c r="E49" s="21"/>
      <c r="F49" s="21"/>
      <c r="G49" s="21"/>
      <c r="H49" s="72"/>
      <c r="I49" s="72"/>
      <c r="J49" s="72"/>
      <c r="K49" s="72"/>
      <c r="L49" s="7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E49" s="90"/>
      <c r="AF49" s="90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1:53" x14ac:dyDescent="0.75">
      <c r="A50" s="71"/>
      <c r="B50" s="21"/>
      <c r="C50" s="21"/>
      <c r="D50" s="21"/>
      <c r="E50" s="21"/>
      <c r="F50" s="21"/>
      <c r="G50" s="21"/>
      <c r="H50" s="72"/>
      <c r="I50" s="72"/>
      <c r="J50" s="72"/>
      <c r="K50" s="72"/>
      <c r="L50" s="7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E50" s="90"/>
      <c r="AF50" s="90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</row>
    <row r="51" spans="1:53" x14ac:dyDescent="0.75">
      <c r="A51" s="71"/>
      <c r="B51" s="21"/>
      <c r="C51" s="21"/>
      <c r="D51" s="21"/>
      <c r="E51" s="21"/>
      <c r="F51" s="21"/>
      <c r="G51" s="21"/>
      <c r="H51" s="72"/>
      <c r="I51" s="72"/>
      <c r="J51" s="72"/>
      <c r="K51" s="72"/>
      <c r="L51" s="7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E51" s="90"/>
      <c r="AF51" s="90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:53" x14ac:dyDescent="0.75">
      <c r="A52" s="71"/>
      <c r="B52" s="21"/>
      <c r="C52" s="21"/>
      <c r="D52" s="21"/>
      <c r="E52" s="21"/>
      <c r="F52" s="21"/>
      <c r="G52" s="21"/>
      <c r="H52" s="72"/>
      <c r="I52" s="72"/>
      <c r="J52" s="72"/>
      <c r="K52" s="72"/>
      <c r="L52" s="7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E52" s="90"/>
      <c r="AF52" s="90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</row>
    <row r="53" spans="1:53" x14ac:dyDescent="0.75">
      <c r="A53" s="71"/>
      <c r="B53" s="21"/>
      <c r="C53" s="21"/>
      <c r="D53" s="21"/>
      <c r="E53" s="21"/>
      <c r="F53" s="21"/>
      <c r="G53" s="21"/>
      <c r="H53" s="72"/>
      <c r="I53" s="72"/>
      <c r="J53" s="72"/>
      <c r="K53" s="72"/>
      <c r="L53" s="72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E53" s="90"/>
      <c r="AF53" s="90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</row>
    <row r="54" spans="1:53" x14ac:dyDescent="0.75">
      <c r="A54" s="71"/>
      <c r="B54" s="21"/>
      <c r="C54" s="21"/>
      <c r="D54" s="21"/>
      <c r="E54" s="21"/>
      <c r="F54" s="21"/>
      <c r="G54" s="21"/>
      <c r="H54" s="72"/>
      <c r="I54" s="72"/>
      <c r="J54" s="72"/>
      <c r="K54" s="72"/>
      <c r="L54" s="7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E54" s="90"/>
      <c r="AF54" s="90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</row>
    <row r="55" spans="1:53" x14ac:dyDescent="0.75">
      <c r="A55" s="71"/>
      <c r="B55" s="21"/>
      <c r="C55" s="21"/>
      <c r="D55" s="21"/>
      <c r="E55" s="21"/>
      <c r="F55" s="21"/>
      <c r="G55" s="21"/>
      <c r="H55" s="72"/>
      <c r="I55" s="72"/>
      <c r="J55" s="72"/>
      <c r="K55" s="72"/>
      <c r="L55" s="7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E55" s="90"/>
      <c r="AF55" s="90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</row>
    <row r="56" spans="1:53" x14ac:dyDescent="0.75">
      <c r="A56" s="71"/>
      <c r="B56" s="21"/>
      <c r="C56" s="21"/>
      <c r="D56" s="21"/>
      <c r="E56" s="21"/>
      <c r="F56" s="21"/>
      <c r="G56" s="21"/>
      <c r="H56" s="72"/>
      <c r="I56" s="72"/>
      <c r="J56" s="72"/>
      <c r="K56" s="72"/>
      <c r="L56" s="7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E56" s="90"/>
      <c r="AF56" s="90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</row>
    <row r="57" spans="1:53" x14ac:dyDescent="0.75">
      <c r="A57" s="71"/>
      <c r="B57" s="21"/>
      <c r="C57" s="21"/>
      <c r="D57" s="21"/>
      <c r="E57" s="21"/>
      <c r="F57" s="21"/>
      <c r="G57" s="21"/>
      <c r="H57" s="72"/>
      <c r="I57" s="72"/>
      <c r="J57" s="72"/>
      <c r="K57" s="72"/>
      <c r="L57" s="7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E57" s="90"/>
      <c r="AF57" s="90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  <row r="58" spans="1:53" x14ac:dyDescent="0.75">
      <c r="A58" s="71"/>
      <c r="B58" s="21"/>
      <c r="C58" s="21"/>
      <c r="D58" s="21"/>
      <c r="E58" s="21"/>
      <c r="F58" s="21"/>
      <c r="G58" s="21"/>
      <c r="H58" s="72"/>
      <c r="I58" s="72"/>
      <c r="J58" s="72"/>
      <c r="K58" s="72"/>
      <c r="L58" s="72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E58" s="90"/>
      <c r="AF58" s="90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</row>
    <row r="59" spans="1:53" x14ac:dyDescent="0.75">
      <c r="A59" s="71"/>
      <c r="B59" s="21"/>
      <c r="C59" s="21"/>
      <c r="D59" s="21"/>
      <c r="E59" s="21"/>
      <c r="F59" s="21"/>
      <c r="G59" s="21"/>
      <c r="H59" s="72"/>
      <c r="I59" s="72"/>
      <c r="J59" s="72"/>
      <c r="K59" s="72"/>
      <c r="L59" s="72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E59" s="90"/>
      <c r="AF59" s="90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</row>
    <row r="60" spans="1:53" x14ac:dyDescent="0.75">
      <c r="A60" s="71"/>
      <c r="B60" s="21"/>
      <c r="C60" s="21"/>
      <c r="D60" s="21"/>
      <c r="E60" s="21"/>
      <c r="F60" s="21"/>
      <c r="G60" s="21"/>
      <c r="H60" s="72"/>
      <c r="I60" s="72"/>
      <c r="J60" s="72"/>
      <c r="K60" s="72"/>
      <c r="L60" s="7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E60" s="90"/>
      <c r="AF60" s="90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</row>
    <row r="61" spans="1:53" x14ac:dyDescent="0.75">
      <c r="A61" s="71"/>
      <c r="B61" s="21"/>
      <c r="C61" s="21"/>
      <c r="D61" s="21"/>
      <c r="E61" s="21"/>
      <c r="F61" s="21"/>
      <c r="G61" s="21"/>
      <c r="H61" s="72"/>
      <c r="I61" s="72"/>
      <c r="J61" s="72"/>
      <c r="K61" s="72"/>
      <c r="L61" s="7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E61" s="90"/>
      <c r="AF61" s="90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</row>
    <row r="62" spans="1:53" x14ac:dyDescent="0.75">
      <c r="A62" s="71"/>
      <c r="B62" s="21"/>
      <c r="C62" s="21"/>
      <c r="D62" s="21"/>
      <c r="E62" s="21"/>
      <c r="F62" s="21"/>
      <c r="G62" s="21"/>
      <c r="H62" s="72"/>
      <c r="I62" s="72"/>
      <c r="J62" s="72"/>
      <c r="K62" s="72"/>
      <c r="L62" s="72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E62" s="90"/>
      <c r="AF62" s="90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</row>
    <row r="63" spans="1:53" x14ac:dyDescent="0.75">
      <c r="A63" s="71"/>
      <c r="B63" s="21"/>
      <c r="C63" s="21"/>
      <c r="D63" s="21"/>
      <c r="E63" s="21"/>
      <c r="F63" s="21"/>
      <c r="G63" s="21"/>
      <c r="H63" s="72"/>
      <c r="I63" s="72"/>
      <c r="J63" s="72"/>
      <c r="K63" s="72"/>
      <c r="L63" s="72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E63" s="90"/>
      <c r="AF63" s="90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</row>
    <row r="64" spans="1:53" x14ac:dyDescent="0.75">
      <c r="A64" s="71"/>
      <c r="B64" s="21"/>
      <c r="C64" s="21"/>
      <c r="D64" s="21"/>
      <c r="E64" s="21"/>
      <c r="F64" s="21"/>
      <c r="G64" s="21"/>
      <c r="H64" s="72"/>
      <c r="I64" s="72"/>
      <c r="J64" s="72"/>
      <c r="K64" s="72"/>
      <c r="L64" s="72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E64" s="90"/>
      <c r="AF64" s="90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</row>
    <row r="65" spans="1:53" x14ac:dyDescent="0.75">
      <c r="A65" s="71"/>
      <c r="B65" s="21"/>
      <c r="C65" s="21"/>
      <c r="D65" s="21"/>
      <c r="E65" s="21"/>
      <c r="F65" s="21"/>
      <c r="G65" s="21"/>
      <c r="H65" s="72"/>
      <c r="I65" s="72"/>
      <c r="J65" s="72"/>
      <c r="K65" s="72"/>
      <c r="L65" s="7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E65" s="90"/>
      <c r="AF65" s="90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</row>
    <row r="66" spans="1:53" x14ac:dyDescent="0.75">
      <c r="A66" s="71"/>
      <c r="B66" s="21"/>
      <c r="C66" s="21"/>
      <c r="D66" s="21"/>
      <c r="E66" s="21"/>
      <c r="F66" s="21"/>
      <c r="G66" s="21"/>
      <c r="H66" s="72"/>
      <c r="I66" s="72"/>
      <c r="J66" s="72"/>
      <c r="K66" s="72"/>
      <c r="L66" s="72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E66" s="90"/>
      <c r="AF66" s="90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</row>
    <row r="67" spans="1:53" x14ac:dyDescent="0.75">
      <c r="A67" s="71"/>
      <c r="B67" s="21"/>
      <c r="C67" s="21"/>
      <c r="D67" s="21"/>
      <c r="E67" s="21"/>
      <c r="F67" s="21"/>
      <c r="G67" s="21"/>
      <c r="H67" s="72"/>
      <c r="I67" s="72"/>
      <c r="J67" s="72"/>
      <c r="K67" s="72"/>
      <c r="L67" s="72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E67" s="90"/>
      <c r="AF67" s="90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</row>
    <row r="68" spans="1:53" x14ac:dyDescent="0.75">
      <c r="A68" s="71"/>
      <c r="B68" s="21"/>
      <c r="C68" s="21"/>
      <c r="D68" s="21"/>
      <c r="E68" s="21"/>
      <c r="F68" s="21"/>
      <c r="G68" s="21"/>
      <c r="H68" s="72"/>
      <c r="I68" s="72"/>
      <c r="J68" s="72"/>
      <c r="K68" s="72"/>
      <c r="L68" s="7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E68" s="90"/>
      <c r="AF68" s="90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</row>
    <row r="69" spans="1:53" x14ac:dyDescent="0.75">
      <c r="A69" s="71"/>
      <c r="B69" s="21"/>
      <c r="C69" s="21"/>
      <c r="D69" s="21"/>
      <c r="E69" s="21"/>
      <c r="F69" s="21"/>
      <c r="G69" s="21"/>
      <c r="H69" s="72"/>
      <c r="I69" s="72"/>
      <c r="J69" s="72"/>
      <c r="K69" s="72"/>
      <c r="L69" s="72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E69" s="90"/>
      <c r="AF69" s="90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</row>
    <row r="70" spans="1:53" x14ac:dyDescent="0.75">
      <c r="A70" s="71"/>
      <c r="B70" s="21"/>
      <c r="C70" s="21"/>
      <c r="D70" s="21"/>
      <c r="E70" s="21"/>
      <c r="F70" s="21"/>
      <c r="G70" s="21"/>
      <c r="H70" s="72"/>
      <c r="I70" s="72"/>
      <c r="J70" s="72"/>
      <c r="K70" s="72"/>
      <c r="L70" s="7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E70" s="90"/>
      <c r="AF70" s="90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</row>
    <row r="71" spans="1:53" x14ac:dyDescent="0.75">
      <c r="A71" s="71"/>
      <c r="B71" s="21"/>
      <c r="C71" s="21"/>
      <c r="D71" s="21"/>
      <c r="E71" s="21"/>
      <c r="F71" s="21"/>
      <c r="G71" s="21"/>
      <c r="H71" s="72"/>
      <c r="I71" s="72"/>
      <c r="J71" s="72"/>
      <c r="K71" s="72"/>
      <c r="L71" s="7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E71" s="90"/>
      <c r="AF71" s="90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</row>
    <row r="72" spans="1:53" x14ac:dyDescent="0.75">
      <c r="A72" s="71"/>
      <c r="B72" s="21"/>
      <c r="C72" s="21"/>
      <c r="D72" s="21"/>
      <c r="E72" s="21"/>
      <c r="F72" s="21"/>
      <c r="G72" s="21"/>
      <c r="H72" s="72"/>
      <c r="I72" s="72"/>
      <c r="J72" s="72"/>
      <c r="K72" s="72"/>
      <c r="L72" s="7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E72" s="90"/>
      <c r="AF72" s="90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</row>
    <row r="73" spans="1:53" x14ac:dyDescent="0.75">
      <c r="A73" s="71"/>
      <c r="B73" s="21"/>
      <c r="C73" s="21"/>
      <c r="D73" s="21"/>
      <c r="E73" s="21"/>
      <c r="F73" s="21"/>
      <c r="G73" s="21"/>
      <c r="H73" s="72"/>
      <c r="I73" s="72"/>
      <c r="J73" s="72"/>
      <c r="K73" s="72"/>
      <c r="L73" s="72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E73" s="90"/>
      <c r="AF73" s="90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</row>
    <row r="74" spans="1:53" x14ac:dyDescent="0.75">
      <c r="A74" s="71"/>
      <c r="B74" s="21"/>
      <c r="C74" s="21"/>
      <c r="D74" s="21"/>
      <c r="E74" s="21"/>
      <c r="F74" s="21"/>
      <c r="G74" s="21"/>
      <c r="H74" s="72"/>
      <c r="I74" s="72"/>
      <c r="J74" s="72"/>
      <c r="K74" s="72"/>
      <c r="L74" s="72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E74" s="90"/>
      <c r="AF74" s="90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</row>
    <row r="75" spans="1:53" x14ac:dyDescent="0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21"/>
      <c r="S75" s="21"/>
      <c r="T75" s="21"/>
      <c r="U75" s="21"/>
      <c r="V75" s="21"/>
      <c r="W75" s="21"/>
      <c r="X75" s="21"/>
      <c r="Y75" s="21"/>
      <c r="Z75" s="71"/>
      <c r="AE75" s="90"/>
      <c r="AF75" s="90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</row>
    <row r="76" spans="1:53" x14ac:dyDescent="0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21"/>
      <c r="S76" s="21"/>
      <c r="T76" s="21"/>
      <c r="U76" s="21"/>
      <c r="V76" s="21"/>
      <c r="W76" s="21"/>
      <c r="X76" s="21"/>
      <c r="Y76" s="21"/>
      <c r="Z76" s="71"/>
      <c r="AE76" s="90"/>
      <c r="AF76" s="90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</row>
    <row r="77" spans="1:53" x14ac:dyDescent="0.75">
      <c r="A77" s="71"/>
      <c r="B77" s="21"/>
      <c r="C77" s="21"/>
      <c r="D77" s="21"/>
      <c r="E77" s="21"/>
      <c r="F77" s="21"/>
      <c r="G77" s="21"/>
      <c r="H77" s="71"/>
      <c r="J77" s="71"/>
      <c r="K77" s="71"/>
      <c r="L77" s="7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E77" s="90"/>
      <c r="AF77" s="90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</row>
    <row r="78" spans="1:53" x14ac:dyDescent="0.75">
      <c r="A78" s="71"/>
      <c r="B78" s="21"/>
      <c r="C78" s="21"/>
      <c r="D78" s="21"/>
      <c r="E78" s="21"/>
      <c r="F78" s="21"/>
      <c r="G78" s="21"/>
      <c r="H78" s="71"/>
      <c r="J78" s="71"/>
      <c r="K78" s="71"/>
      <c r="L78" s="7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E78" s="90"/>
      <c r="AF78" s="90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</row>
    <row r="79" spans="1:53" x14ac:dyDescent="0.75">
      <c r="A79" s="71"/>
      <c r="B79" s="21"/>
      <c r="C79" s="21"/>
      <c r="D79" s="21"/>
      <c r="E79" s="21"/>
      <c r="F79" s="21"/>
      <c r="G79" s="21"/>
      <c r="H79" s="71"/>
      <c r="J79" s="71"/>
      <c r="K79" s="71"/>
      <c r="L79" s="7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E79" s="90"/>
      <c r="AF79" s="90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</row>
    <row r="80" spans="1:53" x14ac:dyDescent="0.75">
      <c r="A80" s="71"/>
      <c r="B80" s="21"/>
      <c r="C80" s="21"/>
      <c r="D80" s="21"/>
      <c r="E80" s="21"/>
      <c r="F80" s="21"/>
      <c r="G80" s="21"/>
      <c r="H80" s="71"/>
      <c r="J80" s="71"/>
      <c r="K80" s="71"/>
      <c r="L80" s="7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E80" s="90"/>
      <c r="AF80" s="90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</row>
    <row r="81" spans="1:53" x14ac:dyDescent="0.75">
      <c r="A81" s="71"/>
      <c r="B81" s="21"/>
      <c r="C81" s="21"/>
      <c r="D81" s="21"/>
      <c r="E81" s="21"/>
      <c r="F81" s="21"/>
      <c r="G81" s="21"/>
      <c r="H81" s="71"/>
      <c r="J81" s="71"/>
      <c r="K81" s="71"/>
      <c r="L81" s="7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E81" s="90"/>
      <c r="AF81" s="90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</row>
    <row r="82" spans="1:53" x14ac:dyDescent="0.75">
      <c r="A82" s="71"/>
      <c r="B82" s="21"/>
      <c r="C82" s="21"/>
      <c r="D82" s="21"/>
      <c r="E82" s="21"/>
      <c r="F82" s="21"/>
      <c r="G82" s="21"/>
      <c r="H82" s="71"/>
      <c r="J82" s="71"/>
      <c r="K82" s="71"/>
      <c r="L82" s="7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E82" s="90"/>
      <c r="AF82" s="90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</row>
    <row r="83" spans="1:53" x14ac:dyDescent="0.75">
      <c r="A83" s="71"/>
      <c r="B83" s="21"/>
      <c r="C83" s="21"/>
      <c r="D83" s="21"/>
      <c r="E83" s="21"/>
      <c r="F83" s="21"/>
      <c r="G83" s="21"/>
      <c r="H83" s="71"/>
      <c r="J83" s="71"/>
      <c r="K83" s="71"/>
      <c r="L83" s="7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E83" s="90"/>
      <c r="AF83" s="90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</row>
    <row r="84" spans="1:53" x14ac:dyDescent="0.75">
      <c r="A84" s="71"/>
      <c r="B84" s="21"/>
      <c r="C84" s="21"/>
      <c r="D84" s="21"/>
      <c r="E84" s="21"/>
      <c r="F84" s="21"/>
      <c r="G84" s="21"/>
      <c r="H84" s="71"/>
      <c r="J84" s="71"/>
      <c r="K84" s="71"/>
      <c r="L84" s="7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E84" s="90"/>
      <c r="AF84" s="90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</row>
    <row r="85" spans="1:53" x14ac:dyDescent="0.75">
      <c r="A85" s="71"/>
      <c r="B85" s="21"/>
      <c r="C85" s="21"/>
      <c r="D85" s="21"/>
      <c r="E85" s="21"/>
      <c r="F85" s="21"/>
      <c r="G85" s="21"/>
      <c r="H85" s="71"/>
      <c r="J85" s="71"/>
      <c r="K85" s="71"/>
      <c r="L85" s="7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E85" s="90"/>
      <c r="AF85" s="90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</row>
    <row r="86" spans="1:53" x14ac:dyDescent="0.75">
      <c r="A86" s="71"/>
      <c r="B86" s="21"/>
      <c r="C86" s="21"/>
      <c r="D86" s="21"/>
      <c r="E86" s="21"/>
      <c r="F86" s="21"/>
      <c r="G86" s="21"/>
      <c r="H86" s="71"/>
      <c r="J86" s="71"/>
      <c r="K86" s="71"/>
      <c r="L86" s="7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E86" s="90"/>
      <c r="AF86" s="90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</row>
    <row r="87" spans="1:53" x14ac:dyDescent="0.75">
      <c r="A87" s="71"/>
      <c r="B87" s="21"/>
      <c r="C87" s="21"/>
      <c r="D87" s="21"/>
      <c r="E87" s="21"/>
      <c r="F87" s="21"/>
      <c r="G87" s="21"/>
      <c r="H87" s="71"/>
      <c r="J87" s="71"/>
      <c r="K87" s="71"/>
      <c r="L87" s="7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E87" s="90"/>
      <c r="AF87" s="90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</row>
    <row r="88" spans="1:53" x14ac:dyDescent="0.75">
      <c r="A88" s="71"/>
      <c r="B88" s="21"/>
      <c r="C88" s="21"/>
      <c r="D88" s="21"/>
      <c r="E88" s="21"/>
      <c r="F88" s="21"/>
      <c r="G88" s="21"/>
      <c r="H88" s="71"/>
      <c r="J88" s="71"/>
      <c r="K88" s="71"/>
      <c r="L88" s="7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E88" s="90"/>
      <c r="AF88" s="90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</row>
    <row r="89" spans="1:53" x14ac:dyDescent="0.75">
      <c r="A89" s="71"/>
      <c r="B89" s="21"/>
      <c r="C89" s="21"/>
      <c r="D89" s="21"/>
      <c r="E89" s="21"/>
      <c r="F89" s="21"/>
      <c r="G89" s="21"/>
      <c r="H89" s="71"/>
      <c r="J89" s="71"/>
      <c r="K89" s="71"/>
      <c r="L89" s="7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E89" s="90"/>
      <c r="AF89" s="90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</row>
    <row r="90" spans="1:53" x14ac:dyDescent="0.75">
      <c r="A90" s="71"/>
      <c r="B90" s="21"/>
      <c r="C90" s="21"/>
      <c r="D90" s="21"/>
      <c r="E90" s="21"/>
      <c r="F90" s="21"/>
      <c r="G90" s="21"/>
      <c r="H90" s="71"/>
      <c r="J90" s="71"/>
      <c r="K90" s="71"/>
      <c r="L90" s="7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E90" s="90"/>
      <c r="AF90" s="90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</row>
    <row r="91" spans="1:53" x14ac:dyDescent="0.75">
      <c r="A91" s="71"/>
      <c r="B91" s="21"/>
      <c r="C91" s="21"/>
      <c r="D91" s="21"/>
      <c r="E91" s="21"/>
      <c r="F91" s="21"/>
      <c r="G91" s="21"/>
      <c r="H91" s="71"/>
      <c r="J91" s="71"/>
      <c r="K91" s="71"/>
      <c r="L91" s="7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E91" s="90"/>
      <c r="AF91" s="90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</row>
    <row r="92" spans="1:53" x14ac:dyDescent="0.75">
      <c r="A92" s="71"/>
      <c r="B92" s="21"/>
      <c r="C92" s="21"/>
      <c r="D92" s="21"/>
      <c r="E92" s="21"/>
      <c r="F92" s="21"/>
      <c r="G92" s="21"/>
      <c r="H92" s="71"/>
      <c r="J92" s="71"/>
      <c r="K92" s="71"/>
      <c r="L92" s="7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E92" s="90"/>
      <c r="AF92" s="90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</row>
    <row r="93" spans="1:53" x14ac:dyDescent="0.75">
      <c r="A93" s="71"/>
      <c r="B93" s="21"/>
      <c r="C93" s="21"/>
      <c r="D93" s="21"/>
      <c r="E93" s="21"/>
      <c r="F93" s="21"/>
      <c r="G93" s="21"/>
      <c r="H93" s="71"/>
      <c r="J93" s="71"/>
      <c r="K93" s="71"/>
      <c r="L93" s="7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E93" s="90"/>
      <c r="AF93" s="90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</row>
    <row r="94" spans="1:53" x14ac:dyDescent="0.75">
      <c r="A94" s="71"/>
      <c r="B94" s="21"/>
      <c r="C94" s="21"/>
      <c r="D94" s="21"/>
      <c r="E94" s="21"/>
      <c r="F94" s="21"/>
      <c r="G94" s="21"/>
      <c r="H94" s="71"/>
      <c r="J94" s="71"/>
      <c r="K94" s="71"/>
      <c r="L94" s="7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E94" s="90"/>
      <c r="AF94" s="90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</row>
    <row r="95" spans="1:53" x14ac:dyDescent="0.75">
      <c r="A95" s="71"/>
      <c r="B95" s="21"/>
      <c r="C95" s="21"/>
      <c r="D95" s="21"/>
      <c r="E95" s="21"/>
      <c r="F95" s="21"/>
      <c r="G95" s="21"/>
      <c r="H95" s="71"/>
      <c r="J95" s="71"/>
      <c r="K95" s="71"/>
      <c r="L95" s="7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E95" s="90"/>
      <c r="AF95" s="90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</row>
    <row r="96" spans="1:53" x14ac:dyDescent="0.75">
      <c r="A96" s="71"/>
      <c r="B96" s="21"/>
      <c r="C96" s="21"/>
      <c r="D96" s="21"/>
      <c r="E96" s="21"/>
      <c r="F96" s="21"/>
      <c r="G96" s="21"/>
      <c r="H96" s="71"/>
      <c r="J96" s="71"/>
      <c r="K96" s="71"/>
      <c r="L96" s="7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E96" s="90"/>
      <c r="AF96" s="90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</row>
    <row r="97" spans="1:53" x14ac:dyDescent="0.75">
      <c r="A97" s="71"/>
      <c r="B97" s="21"/>
      <c r="C97" s="21"/>
      <c r="D97" s="21"/>
      <c r="E97" s="21"/>
      <c r="F97" s="21"/>
      <c r="G97" s="21"/>
      <c r="H97" s="71"/>
      <c r="J97" s="71"/>
      <c r="K97" s="71"/>
      <c r="L97" s="7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E97" s="90"/>
      <c r="AF97" s="90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</row>
    <row r="98" spans="1:53" x14ac:dyDescent="0.75">
      <c r="A98" s="71"/>
      <c r="B98" s="21"/>
      <c r="C98" s="21"/>
      <c r="D98" s="21"/>
      <c r="E98" s="21"/>
      <c r="F98" s="21"/>
      <c r="G98" s="21"/>
      <c r="H98" s="71"/>
      <c r="J98" s="71"/>
      <c r="K98" s="71"/>
      <c r="L98" s="7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E98" s="90"/>
      <c r="AF98" s="90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</row>
    <row r="99" spans="1:53" x14ac:dyDescent="0.75">
      <c r="A99" s="71"/>
      <c r="B99" s="21"/>
      <c r="C99" s="21"/>
      <c r="D99" s="21"/>
      <c r="E99" s="21"/>
      <c r="F99" s="21"/>
      <c r="G99" s="21"/>
      <c r="H99" s="71"/>
      <c r="J99" s="71"/>
      <c r="K99" s="71"/>
      <c r="L99" s="7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E99" s="90"/>
      <c r="AF99" s="90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</row>
    <row r="100" spans="1:53" x14ac:dyDescent="0.75">
      <c r="A100" s="71"/>
      <c r="B100" s="21"/>
      <c r="C100" s="21"/>
      <c r="D100" s="21"/>
      <c r="E100" s="21"/>
      <c r="F100" s="21"/>
      <c r="G100" s="21"/>
      <c r="H100" s="71"/>
      <c r="J100" s="71"/>
      <c r="K100" s="71"/>
      <c r="L100" s="7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E100" s="90"/>
      <c r="AF100" s="90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</row>
    <row r="101" spans="1:53" x14ac:dyDescent="0.75">
      <c r="A101" s="71"/>
      <c r="B101" s="21"/>
      <c r="C101" s="21"/>
      <c r="D101" s="21"/>
      <c r="E101" s="21"/>
      <c r="F101" s="21"/>
      <c r="G101" s="21"/>
      <c r="H101" s="71"/>
      <c r="J101" s="71"/>
      <c r="K101" s="71"/>
      <c r="L101" s="7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E101" s="90"/>
      <c r="AF101" s="90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</row>
    <row r="102" spans="1:53" x14ac:dyDescent="0.75">
      <c r="A102" s="71"/>
      <c r="B102" s="21"/>
      <c r="C102" s="21"/>
      <c r="D102" s="21"/>
      <c r="E102" s="21"/>
      <c r="F102" s="21"/>
      <c r="G102" s="21"/>
      <c r="H102" s="71"/>
      <c r="J102" s="71"/>
      <c r="K102" s="71"/>
      <c r="L102" s="7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E102" s="90"/>
      <c r="AF102" s="90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</row>
    <row r="103" spans="1:53" x14ac:dyDescent="0.75">
      <c r="A103" s="71"/>
      <c r="B103" s="21"/>
      <c r="C103" s="21"/>
      <c r="D103" s="21"/>
      <c r="E103" s="21"/>
      <c r="F103" s="21"/>
      <c r="G103" s="21"/>
      <c r="H103" s="71"/>
      <c r="J103" s="71"/>
      <c r="K103" s="71"/>
      <c r="L103" s="7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E103" s="90"/>
      <c r="AF103" s="90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</row>
    <row r="104" spans="1:53" x14ac:dyDescent="0.75">
      <c r="A104" s="71"/>
      <c r="B104" s="21"/>
      <c r="C104" s="21"/>
      <c r="D104" s="21"/>
      <c r="E104" s="21"/>
      <c r="F104" s="21"/>
      <c r="G104" s="21"/>
      <c r="H104" s="71"/>
      <c r="J104" s="71"/>
      <c r="K104" s="71"/>
      <c r="L104" s="7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E104" s="90"/>
      <c r="AF104" s="90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</row>
    <row r="105" spans="1:53" x14ac:dyDescent="0.75">
      <c r="A105" s="71"/>
      <c r="B105" s="21"/>
      <c r="C105" s="21"/>
      <c r="D105" s="21"/>
      <c r="E105" s="21"/>
      <c r="F105" s="21"/>
      <c r="G105" s="21"/>
      <c r="H105" s="71"/>
      <c r="J105" s="71"/>
      <c r="K105" s="71"/>
      <c r="L105" s="7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E105" s="90"/>
      <c r="AF105" s="90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</row>
    <row r="106" spans="1:53" x14ac:dyDescent="0.75">
      <c r="A106" s="71"/>
      <c r="B106" s="21"/>
      <c r="C106" s="21"/>
      <c r="D106" s="21"/>
      <c r="E106" s="21"/>
      <c r="F106" s="21"/>
      <c r="G106" s="21"/>
      <c r="H106" s="71"/>
      <c r="J106" s="71"/>
      <c r="K106" s="71"/>
      <c r="L106" s="7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E106" s="90"/>
      <c r="AF106" s="90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</row>
    <row r="107" spans="1:53" x14ac:dyDescent="0.75">
      <c r="A107" s="71"/>
      <c r="B107" s="21"/>
      <c r="C107" s="21"/>
      <c r="D107" s="21"/>
      <c r="E107" s="21"/>
      <c r="F107" s="21"/>
      <c r="G107" s="21"/>
      <c r="H107" s="71"/>
      <c r="J107" s="71"/>
      <c r="K107" s="71"/>
      <c r="L107" s="7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E107" s="90"/>
      <c r="AF107" s="90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</row>
    <row r="108" spans="1:53" x14ac:dyDescent="0.75">
      <c r="A108" s="71"/>
      <c r="B108" s="21"/>
      <c r="C108" s="21"/>
      <c r="D108" s="21"/>
      <c r="E108" s="21"/>
      <c r="F108" s="21"/>
      <c r="G108" s="21"/>
      <c r="H108" s="71"/>
      <c r="J108" s="71"/>
      <c r="K108" s="71"/>
      <c r="L108" s="7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E108" s="90"/>
      <c r="AF108" s="90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</row>
    <row r="109" spans="1:53" x14ac:dyDescent="0.75">
      <c r="A109" s="71"/>
      <c r="B109" s="21"/>
      <c r="C109" s="21"/>
      <c r="D109" s="21"/>
      <c r="E109" s="21"/>
      <c r="F109" s="21"/>
      <c r="G109" s="21"/>
      <c r="H109" s="71"/>
      <c r="J109" s="71"/>
      <c r="K109" s="71"/>
      <c r="L109" s="7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E109" s="90"/>
      <c r="AF109" s="90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</row>
    <row r="110" spans="1:53" x14ac:dyDescent="0.75">
      <c r="A110" s="71"/>
      <c r="B110" s="21"/>
      <c r="C110" s="21"/>
      <c r="D110" s="21"/>
      <c r="E110" s="21"/>
      <c r="F110" s="21"/>
      <c r="G110" s="21"/>
      <c r="H110" s="71"/>
      <c r="J110" s="71"/>
      <c r="K110" s="71"/>
      <c r="L110" s="7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E110" s="90"/>
      <c r="AF110" s="90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</row>
    <row r="111" spans="1:53" x14ac:dyDescent="0.75">
      <c r="A111" s="71"/>
      <c r="B111" s="21"/>
      <c r="C111" s="21"/>
      <c r="D111" s="21"/>
      <c r="E111" s="21"/>
      <c r="F111" s="21"/>
      <c r="G111" s="21"/>
      <c r="H111" s="71"/>
      <c r="J111" s="71"/>
      <c r="K111" s="71"/>
      <c r="L111" s="7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E111" s="90"/>
      <c r="AF111" s="90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</row>
    <row r="112" spans="1:53" x14ac:dyDescent="0.75">
      <c r="A112" s="71"/>
      <c r="B112" s="21"/>
      <c r="C112" s="21"/>
      <c r="D112" s="21"/>
      <c r="E112" s="21"/>
      <c r="F112" s="21"/>
      <c r="G112" s="21"/>
      <c r="H112" s="71"/>
      <c r="J112" s="71"/>
      <c r="K112" s="71"/>
      <c r="L112" s="7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E112" s="90"/>
      <c r="AF112" s="90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</row>
    <row r="113" spans="1:53" x14ac:dyDescent="0.75">
      <c r="A113" s="71"/>
      <c r="B113" s="21"/>
      <c r="C113" s="21"/>
      <c r="D113" s="21"/>
      <c r="E113" s="21"/>
      <c r="F113" s="21"/>
      <c r="G113" s="21"/>
      <c r="H113" s="71"/>
      <c r="J113" s="71"/>
      <c r="K113" s="71"/>
      <c r="L113" s="7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E113" s="90"/>
      <c r="AF113" s="90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</row>
    <row r="114" spans="1:53" x14ac:dyDescent="0.75">
      <c r="A114" s="71"/>
      <c r="B114" s="21"/>
      <c r="C114" s="21"/>
      <c r="D114" s="21"/>
      <c r="E114" s="21"/>
      <c r="F114" s="21"/>
      <c r="G114" s="21"/>
      <c r="H114" s="71"/>
      <c r="J114" s="71"/>
      <c r="K114" s="71"/>
      <c r="L114" s="7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E114" s="90"/>
      <c r="AF114" s="90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</row>
    <row r="115" spans="1:53" x14ac:dyDescent="0.75">
      <c r="A115" s="71"/>
      <c r="B115" s="21"/>
      <c r="C115" s="21"/>
      <c r="D115" s="21"/>
      <c r="E115" s="21"/>
      <c r="F115" s="21"/>
      <c r="G115" s="21"/>
      <c r="H115" s="71"/>
      <c r="J115" s="71"/>
      <c r="K115" s="71"/>
      <c r="L115" s="7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E115" s="90"/>
      <c r="AF115" s="90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</row>
    <row r="116" spans="1:53" x14ac:dyDescent="0.75">
      <c r="A116" s="71"/>
      <c r="B116" s="21"/>
      <c r="C116" s="21"/>
      <c r="D116" s="21"/>
      <c r="E116" s="21"/>
      <c r="F116" s="21"/>
      <c r="G116" s="21"/>
      <c r="H116" s="71"/>
      <c r="J116" s="71"/>
      <c r="K116" s="71"/>
      <c r="L116" s="7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E116" s="90"/>
      <c r="AF116" s="90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</row>
    <row r="117" spans="1:53" x14ac:dyDescent="0.75">
      <c r="A117" s="71"/>
      <c r="B117" s="21"/>
      <c r="C117" s="21"/>
      <c r="D117" s="21"/>
      <c r="E117" s="21"/>
      <c r="F117" s="21"/>
      <c r="G117" s="21"/>
      <c r="H117" s="71"/>
      <c r="J117" s="71"/>
      <c r="K117" s="71"/>
      <c r="L117" s="7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E117" s="90"/>
      <c r="AF117" s="90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</row>
    <row r="118" spans="1:53" x14ac:dyDescent="0.75">
      <c r="A118" s="71"/>
      <c r="B118" s="21"/>
      <c r="C118" s="21"/>
      <c r="D118" s="21"/>
      <c r="E118" s="21"/>
      <c r="F118" s="21"/>
      <c r="G118" s="21"/>
      <c r="H118" s="71"/>
      <c r="J118" s="71"/>
      <c r="K118" s="71"/>
      <c r="L118" s="7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E118" s="90"/>
      <c r="AF118" s="90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</row>
    <row r="119" spans="1:53" x14ac:dyDescent="0.75">
      <c r="A119" s="71"/>
      <c r="B119" s="21"/>
      <c r="C119" s="21"/>
      <c r="D119" s="21"/>
      <c r="E119" s="21"/>
      <c r="F119" s="21"/>
      <c r="G119" s="21"/>
      <c r="H119" s="71"/>
      <c r="J119" s="71"/>
      <c r="K119" s="71"/>
      <c r="L119" s="7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E119" s="90"/>
      <c r="AF119" s="90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</row>
    <row r="120" spans="1:53" x14ac:dyDescent="0.75">
      <c r="A120" s="71"/>
      <c r="B120" s="21"/>
      <c r="C120" s="21"/>
      <c r="D120" s="21"/>
      <c r="E120" s="21"/>
      <c r="F120" s="21"/>
      <c r="G120" s="21"/>
      <c r="H120" s="71"/>
      <c r="J120" s="71"/>
      <c r="K120" s="71"/>
      <c r="L120" s="7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E120" s="90"/>
      <c r="AF120" s="90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</row>
    <row r="121" spans="1:53" x14ac:dyDescent="0.75">
      <c r="A121" s="71"/>
      <c r="B121" s="21"/>
      <c r="C121" s="21"/>
      <c r="D121" s="21"/>
      <c r="E121" s="21"/>
      <c r="F121" s="21"/>
      <c r="G121" s="21"/>
      <c r="H121" s="71"/>
      <c r="J121" s="71"/>
      <c r="K121" s="71"/>
      <c r="L121" s="7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E121" s="90"/>
      <c r="AF121" s="90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</row>
    <row r="122" spans="1:53" x14ac:dyDescent="0.75">
      <c r="A122" s="71"/>
      <c r="B122" s="21"/>
      <c r="C122" s="21"/>
      <c r="D122" s="21"/>
      <c r="E122" s="21"/>
      <c r="F122" s="21"/>
      <c r="G122" s="21"/>
      <c r="H122" s="71"/>
      <c r="J122" s="71"/>
      <c r="K122" s="71"/>
      <c r="L122" s="7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E122" s="90"/>
      <c r="AF122" s="90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</row>
    <row r="123" spans="1:53" x14ac:dyDescent="0.75">
      <c r="A123" s="71"/>
      <c r="B123" s="21"/>
      <c r="C123" s="21"/>
      <c r="D123" s="21"/>
      <c r="E123" s="21"/>
      <c r="F123" s="21"/>
      <c r="G123" s="21"/>
      <c r="H123" s="71"/>
      <c r="J123" s="71"/>
      <c r="K123" s="71"/>
      <c r="L123" s="7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E123" s="90"/>
      <c r="AF123" s="90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</row>
    <row r="124" spans="1:53" x14ac:dyDescent="0.75">
      <c r="A124" s="71"/>
      <c r="B124" s="21"/>
      <c r="C124" s="21"/>
      <c r="D124" s="21"/>
      <c r="E124" s="21"/>
      <c r="F124" s="21"/>
      <c r="G124" s="21"/>
      <c r="H124" s="71"/>
      <c r="J124" s="71"/>
      <c r="K124" s="71"/>
      <c r="L124" s="7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E124" s="90"/>
      <c r="AF124" s="90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</row>
    <row r="125" spans="1:53" x14ac:dyDescent="0.75">
      <c r="A125" s="71"/>
      <c r="B125" s="21"/>
      <c r="C125" s="21"/>
      <c r="D125" s="21"/>
      <c r="E125" s="21"/>
      <c r="F125" s="21"/>
      <c r="G125" s="21"/>
      <c r="H125" s="71"/>
      <c r="J125" s="71"/>
      <c r="K125" s="71"/>
      <c r="L125" s="7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E125" s="90"/>
      <c r="AF125" s="90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</row>
    <row r="126" spans="1:53" x14ac:dyDescent="0.75">
      <c r="A126" s="71"/>
      <c r="B126" s="21"/>
      <c r="C126" s="21"/>
      <c r="D126" s="21"/>
      <c r="E126" s="21"/>
      <c r="F126" s="21"/>
      <c r="G126" s="21"/>
      <c r="H126" s="71"/>
      <c r="J126" s="71"/>
      <c r="K126" s="71"/>
      <c r="L126" s="7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E126" s="90"/>
      <c r="AF126" s="90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</row>
    <row r="127" spans="1:53" x14ac:dyDescent="0.75">
      <c r="A127" s="71"/>
      <c r="B127" s="21"/>
      <c r="C127" s="21"/>
      <c r="D127" s="21"/>
      <c r="E127" s="21"/>
      <c r="F127" s="21"/>
      <c r="G127" s="21"/>
      <c r="H127" s="71"/>
      <c r="J127" s="71"/>
      <c r="K127" s="71"/>
      <c r="L127" s="7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E127" s="90"/>
      <c r="AF127" s="90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</row>
    <row r="128" spans="1:53" x14ac:dyDescent="0.75">
      <c r="A128" s="71"/>
      <c r="B128" s="21"/>
      <c r="C128" s="21"/>
      <c r="D128" s="21"/>
      <c r="E128" s="21"/>
      <c r="F128" s="21"/>
      <c r="G128" s="21"/>
      <c r="H128" s="71"/>
      <c r="J128" s="71"/>
      <c r="K128" s="71"/>
      <c r="L128" s="7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E128" s="90"/>
      <c r="AF128" s="90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</row>
    <row r="129" spans="1:53" x14ac:dyDescent="0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21"/>
      <c r="S129" s="21"/>
      <c r="T129" s="21"/>
      <c r="U129" s="21"/>
      <c r="V129" s="21"/>
      <c r="W129" s="21"/>
      <c r="X129" s="21"/>
      <c r="Y129" s="21"/>
      <c r="Z129" s="71"/>
      <c r="AE129" s="90"/>
      <c r="AF129" s="90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</row>
    <row r="130" spans="1:53" x14ac:dyDescent="0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21"/>
      <c r="S130" s="21"/>
      <c r="T130" s="21"/>
      <c r="U130" s="21"/>
      <c r="V130" s="21"/>
      <c r="W130" s="21"/>
      <c r="X130" s="21"/>
      <c r="Y130" s="21"/>
      <c r="Z130" s="71"/>
      <c r="AE130" s="90"/>
      <c r="AF130" s="90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</row>
    <row r="131" spans="1:53" x14ac:dyDescent="0.75">
      <c r="A131" s="71"/>
      <c r="B131" s="21"/>
      <c r="C131" s="21"/>
      <c r="D131" s="21"/>
      <c r="E131" s="21"/>
      <c r="F131" s="21"/>
      <c r="G131" s="21"/>
      <c r="H131" s="71"/>
      <c r="I131" s="71"/>
      <c r="J131" s="71"/>
      <c r="K131" s="71"/>
      <c r="L131" s="7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E131" s="90"/>
      <c r="AF131" s="90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</row>
    <row r="132" spans="1:53" x14ac:dyDescent="0.75">
      <c r="A132" s="71"/>
      <c r="B132" s="21"/>
      <c r="C132" s="21"/>
      <c r="D132" s="21"/>
      <c r="E132" s="21"/>
      <c r="F132" s="21"/>
      <c r="G132" s="21"/>
      <c r="H132" s="71"/>
      <c r="I132" s="71"/>
      <c r="J132" s="71"/>
      <c r="K132" s="71"/>
      <c r="L132" s="7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E132" s="90"/>
      <c r="AF132" s="90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</row>
    <row r="133" spans="1:53" x14ac:dyDescent="0.75">
      <c r="A133" s="71"/>
      <c r="B133" s="21"/>
      <c r="C133" s="21"/>
      <c r="D133" s="21"/>
      <c r="E133" s="21"/>
      <c r="F133" s="21"/>
      <c r="G133" s="21"/>
      <c r="H133" s="71"/>
      <c r="I133" s="71"/>
      <c r="J133" s="71"/>
      <c r="K133" s="71"/>
      <c r="L133" s="7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E133" s="90"/>
      <c r="AF133" s="90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</row>
    <row r="134" spans="1:53" x14ac:dyDescent="0.75">
      <c r="A134" s="71"/>
      <c r="B134" s="21"/>
      <c r="C134" s="21"/>
      <c r="D134" s="21"/>
      <c r="E134" s="21"/>
      <c r="F134" s="21"/>
      <c r="G134" s="21"/>
      <c r="H134" s="71"/>
      <c r="I134" s="71"/>
      <c r="J134" s="71"/>
      <c r="K134" s="71"/>
      <c r="L134" s="7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E134" s="90"/>
      <c r="AF134" s="90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</row>
    <row r="135" spans="1:53" x14ac:dyDescent="0.75">
      <c r="A135" s="71"/>
      <c r="B135" s="21"/>
      <c r="C135" s="21"/>
      <c r="D135" s="21"/>
      <c r="E135" s="21"/>
      <c r="F135" s="21"/>
      <c r="G135" s="21"/>
      <c r="H135" s="71"/>
      <c r="I135" s="71"/>
      <c r="J135" s="71"/>
      <c r="K135" s="71"/>
      <c r="L135" s="7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E135" s="90"/>
      <c r="AF135" s="90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</row>
    <row r="136" spans="1:53" x14ac:dyDescent="0.75">
      <c r="A136" s="71"/>
      <c r="B136" s="21"/>
      <c r="C136" s="21"/>
      <c r="D136" s="21"/>
      <c r="E136" s="21"/>
      <c r="F136" s="21"/>
      <c r="G136" s="21"/>
      <c r="H136" s="71"/>
      <c r="I136" s="71"/>
      <c r="J136" s="71"/>
      <c r="K136" s="71"/>
      <c r="L136" s="7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E136" s="90"/>
      <c r="AF136" s="90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</row>
    <row r="137" spans="1:53" x14ac:dyDescent="0.75">
      <c r="A137" s="71"/>
      <c r="B137" s="21"/>
      <c r="C137" s="21"/>
      <c r="D137" s="21"/>
      <c r="E137" s="21"/>
      <c r="F137" s="21"/>
      <c r="G137" s="21"/>
      <c r="H137" s="71"/>
      <c r="I137" s="71"/>
      <c r="J137" s="71"/>
      <c r="K137" s="71"/>
      <c r="L137" s="7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E137" s="90"/>
      <c r="AF137" s="90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</row>
    <row r="138" spans="1:53" x14ac:dyDescent="0.75">
      <c r="A138" s="71"/>
      <c r="B138" s="21"/>
      <c r="C138" s="21"/>
      <c r="D138" s="21"/>
      <c r="E138" s="21"/>
      <c r="F138" s="21"/>
      <c r="G138" s="21"/>
      <c r="H138" s="71"/>
      <c r="I138" s="71"/>
      <c r="J138" s="71"/>
      <c r="K138" s="71"/>
      <c r="L138" s="7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E138" s="90"/>
      <c r="AF138" s="90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</row>
    <row r="139" spans="1:53" x14ac:dyDescent="0.75">
      <c r="A139" s="71"/>
      <c r="B139" s="21"/>
      <c r="C139" s="21"/>
      <c r="D139" s="21"/>
      <c r="E139" s="21"/>
      <c r="F139" s="21"/>
      <c r="G139" s="21"/>
      <c r="H139" s="71"/>
      <c r="I139" s="71"/>
      <c r="J139" s="71"/>
      <c r="K139" s="71"/>
      <c r="L139" s="7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E139" s="90"/>
      <c r="AF139" s="90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</row>
    <row r="140" spans="1:53" x14ac:dyDescent="0.75">
      <c r="A140" s="71"/>
      <c r="B140" s="21"/>
      <c r="C140" s="21"/>
      <c r="D140" s="21"/>
      <c r="E140" s="21"/>
      <c r="F140" s="21"/>
      <c r="G140" s="21"/>
      <c r="H140" s="71"/>
      <c r="I140" s="71"/>
      <c r="J140" s="71"/>
      <c r="K140" s="71"/>
      <c r="L140" s="7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E140" s="90"/>
      <c r="AF140" s="90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</row>
    <row r="141" spans="1:53" x14ac:dyDescent="0.75">
      <c r="A141" s="71"/>
      <c r="B141" s="21"/>
      <c r="C141" s="21"/>
      <c r="D141" s="21"/>
      <c r="E141" s="21"/>
      <c r="F141" s="21"/>
      <c r="G141" s="21"/>
      <c r="H141" s="71"/>
      <c r="I141" s="71"/>
      <c r="J141" s="71"/>
      <c r="K141" s="71"/>
      <c r="L141" s="7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E141" s="90"/>
      <c r="AF141" s="90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</row>
    <row r="142" spans="1:53" x14ac:dyDescent="0.75">
      <c r="A142" s="71"/>
      <c r="B142" s="21"/>
      <c r="C142" s="21"/>
      <c r="D142" s="21"/>
      <c r="E142" s="21"/>
      <c r="F142" s="21"/>
      <c r="G142" s="21"/>
      <c r="H142" s="71"/>
      <c r="I142" s="71"/>
      <c r="J142" s="71"/>
      <c r="K142" s="71"/>
      <c r="L142" s="7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E142" s="90"/>
      <c r="AF142" s="90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</row>
    <row r="143" spans="1:53" x14ac:dyDescent="0.75">
      <c r="A143" s="71"/>
      <c r="B143" s="21"/>
      <c r="C143" s="21"/>
      <c r="D143" s="21"/>
      <c r="E143" s="21"/>
      <c r="F143" s="21"/>
      <c r="G143" s="21"/>
      <c r="H143" s="71"/>
      <c r="I143" s="71"/>
      <c r="J143" s="71"/>
      <c r="K143" s="71"/>
      <c r="L143" s="7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E143" s="90"/>
      <c r="AF143" s="90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</row>
    <row r="144" spans="1:53" x14ac:dyDescent="0.75">
      <c r="A144" s="71"/>
      <c r="B144" s="21"/>
      <c r="C144" s="21"/>
      <c r="D144" s="21"/>
      <c r="E144" s="21"/>
      <c r="F144" s="21"/>
      <c r="G144" s="21"/>
      <c r="H144" s="71"/>
      <c r="I144" s="71"/>
      <c r="J144" s="71"/>
      <c r="K144" s="71"/>
      <c r="L144" s="7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E144" s="90"/>
      <c r="AF144" s="90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</row>
    <row r="145" spans="1:53" x14ac:dyDescent="0.75">
      <c r="A145" s="71"/>
      <c r="B145" s="21"/>
      <c r="C145" s="21"/>
      <c r="D145" s="21"/>
      <c r="E145" s="21"/>
      <c r="F145" s="21"/>
      <c r="G145" s="21"/>
      <c r="H145" s="71"/>
      <c r="I145" s="71"/>
      <c r="J145" s="71"/>
      <c r="K145" s="71"/>
      <c r="L145" s="7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E145" s="90"/>
      <c r="AF145" s="90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</row>
    <row r="146" spans="1:53" x14ac:dyDescent="0.75">
      <c r="A146" s="71"/>
      <c r="B146" s="21"/>
      <c r="C146" s="21"/>
      <c r="D146" s="21"/>
      <c r="E146" s="21"/>
      <c r="F146" s="21"/>
      <c r="G146" s="21"/>
      <c r="H146" s="71"/>
      <c r="I146" s="71"/>
      <c r="J146" s="71"/>
      <c r="K146" s="71"/>
      <c r="L146" s="7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E146" s="90"/>
      <c r="AF146" s="90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</row>
    <row r="147" spans="1:53" x14ac:dyDescent="0.75">
      <c r="A147" s="71"/>
      <c r="B147" s="21"/>
      <c r="C147" s="21"/>
      <c r="D147" s="21"/>
      <c r="E147" s="21"/>
      <c r="F147" s="21"/>
      <c r="G147" s="21"/>
      <c r="H147" s="71"/>
      <c r="I147" s="71"/>
      <c r="J147" s="71"/>
      <c r="K147" s="71"/>
      <c r="L147" s="7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E147" s="90"/>
      <c r="AF147" s="90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</row>
    <row r="148" spans="1:53" x14ac:dyDescent="0.75">
      <c r="A148" s="71"/>
      <c r="B148" s="21"/>
      <c r="C148" s="21"/>
      <c r="D148" s="21"/>
      <c r="E148" s="21"/>
      <c r="F148" s="21"/>
      <c r="G148" s="21"/>
      <c r="H148" s="71"/>
      <c r="I148" s="71"/>
      <c r="J148" s="71"/>
      <c r="K148" s="71"/>
      <c r="L148" s="7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E148" s="90"/>
      <c r="AF148" s="90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</row>
    <row r="149" spans="1:53" x14ac:dyDescent="0.75">
      <c r="A149" s="71"/>
      <c r="B149" s="21"/>
      <c r="C149" s="21"/>
      <c r="D149" s="21"/>
      <c r="E149" s="21"/>
      <c r="F149" s="21"/>
      <c r="G149" s="21"/>
      <c r="H149" s="71"/>
      <c r="I149" s="71"/>
      <c r="J149" s="71"/>
      <c r="K149" s="71"/>
      <c r="L149" s="7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E149" s="90"/>
      <c r="AF149" s="90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</row>
    <row r="150" spans="1:53" x14ac:dyDescent="0.75">
      <c r="A150" s="71"/>
      <c r="B150" s="21"/>
      <c r="C150" s="21"/>
      <c r="D150" s="21"/>
      <c r="E150" s="21"/>
      <c r="F150" s="21"/>
      <c r="G150" s="21"/>
      <c r="H150" s="71"/>
      <c r="I150" s="71"/>
      <c r="J150" s="71"/>
      <c r="K150" s="71"/>
      <c r="L150" s="7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E150" s="90"/>
      <c r="AF150" s="90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</row>
    <row r="151" spans="1:53" x14ac:dyDescent="0.75">
      <c r="A151" s="71"/>
      <c r="B151" s="21"/>
      <c r="C151" s="21"/>
      <c r="D151" s="21"/>
      <c r="E151" s="21"/>
      <c r="F151" s="21"/>
      <c r="G151" s="21"/>
      <c r="H151" s="71"/>
      <c r="I151" s="71"/>
      <c r="J151" s="71"/>
      <c r="K151" s="71"/>
      <c r="L151" s="7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E151" s="90"/>
      <c r="AF151" s="90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</row>
    <row r="152" spans="1:53" x14ac:dyDescent="0.75">
      <c r="A152" s="71"/>
      <c r="B152" s="21"/>
      <c r="C152" s="21"/>
      <c r="D152" s="21"/>
      <c r="E152" s="21"/>
      <c r="F152" s="21"/>
      <c r="G152" s="21"/>
      <c r="H152" s="71"/>
      <c r="I152" s="71"/>
      <c r="J152" s="71"/>
      <c r="K152" s="71"/>
      <c r="L152" s="7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E152" s="90"/>
      <c r="AF152" s="90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</row>
    <row r="153" spans="1:53" x14ac:dyDescent="0.75">
      <c r="A153" s="71"/>
      <c r="B153" s="21"/>
      <c r="C153" s="21"/>
      <c r="D153" s="21"/>
      <c r="E153" s="21"/>
      <c r="F153" s="21"/>
      <c r="G153" s="21"/>
      <c r="H153" s="71"/>
      <c r="I153" s="71"/>
      <c r="J153" s="71"/>
      <c r="K153" s="71"/>
      <c r="L153" s="7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E153" s="90"/>
      <c r="AF153" s="90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</row>
    <row r="154" spans="1:53" x14ac:dyDescent="0.75">
      <c r="A154" s="71"/>
      <c r="B154" s="21"/>
      <c r="C154" s="21"/>
      <c r="D154" s="21"/>
      <c r="E154" s="21"/>
      <c r="F154" s="21"/>
      <c r="G154" s="21"/>
      <c r="H154" s="71"/>
      <c r="I154" s="71"/>
      <c r="J154" s="71"/>
      <c r="K154" s="71"/>
      <c r="L154" s="7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E154" s="90"/>
      <c r="AF154" s="90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</row>
    <row r="155" spans="1:53" x14ac:dyDescent="0.75">
      <c r="A155" s="71"/>
      <c r="B155" s="21"/>
      <c r="C155" s="21"/>
      <c r="D155" s="21"/>
      <c r="E155" s="21"/>
      <c r="F155" s="21"/>
      <c r="G155" s="21"/>
      <c r="H155" s="71"/>
      <c r="I155" s="71"/>
      <c r="J155" s="71"/>
      <c r="K155" s="71"/>
      <c r="L155" s="7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E155" s="90"/>
      <c r="AF155" s="90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</row>
    <row r="156" spans="1:53" x14ac:dyDescent="0.75">
      <c r="A156" s="71"/>
      <c r="B156" s="21"/>
      <c r="C156" s="21"/>
      <c r="D156" s="21"/>
      <c r="E156" s="21"/>
      <c r="F156" s="21"/>
      <c r="G156" s="21"/>
      <c r="H156" s="71"/>
      <c r="I156" s="71"/>
      <c r="J156" s="71"/>
      <c r="K156" s="71"/>
      <c r="L156" s="7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E156" s="90"/>
      <c r="AF156" s="90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</row>
    <row r="157" spans="1:53" x14ac:dyDescent="0.75">
      <c r="A157" s="71"/>
      <c r="B157" s="21"/>
      <c r="C157" s="21"/>
      <c r="D157" s="21"/>
      <c r="E157" s="21"/>
      <c r="F157" s="21"/>
      <c r="G157" s="21"/>
      <c r="H157" s="71"/>
      <c r="I157" s="71"/>
      <c r="J157" s="71"/>
      <c r="K157" s="71"/>
      <c r="L157" s="7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E157" s="90"/>
      <c r="AF157" s="90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</row>
    <row r="158" spans="1:53" x14ac:dyDescent="0.75">
      <c r="A158" s="71"/>
      <c r="B158" s="21"/>
      <c r="C158" s="21"/>
      <c r="D158" s="21"/>
      <c r="E158" s="21"/>
      <c r="F158" s="21"/>
      <c r="G158" s="21"/>
      <c r="H158" s="71"/>
      <c r="I158" s="71"/>
      <c r="J158" s="71"/>
      <c r="K158" s="71"/>
      <c r="L158" s="7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E158" s="90"/>
      <c r="AF158" s="90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</row>
    <row r="159" spans="1:53" x14ac:dyDescent="0.75">
      <c r="A159" s="71"/>
      <c r="B159" s="21"/>
      <c r="C159" s="21"/>
      <c r="D159" s="21"/>
      <c r="E159" s="21"/>
      <c r="F159" s="21"/>
      <c r="G159" s="21"/>
      <c r="H159" s="71"/>
      <c r="I159" s="71"/>
      <c r="J159" s="71"/>
      <c r="K159" s="71"/>
      <c r="L159" s="7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E159" s="90"/>
      <c r="AF159" s="90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</row>
    <row r="160" spans="1:53" x14ac:dyDescent="0.75">
      <c r="A160" s="71"/>
      <c r="B160" s="21"/>
      <c r="C160" s="21"/>
      <c r="D160" s="21"/>
      <c r="E160" s="21"/>
      <c r="F160" s="21"/>
      <c r="G160" s="21"/>
      <c r="H160" s="71"/>
      <c r="I160" s="71"/>
      <c r="J160" s="71"/>
      <c r="K160" s="71"/>
      <c r="L160" s="7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E160" s="90"/>
      <c r="AF160" s="90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</row>
    <row r="161" spans="1:53" x14ac:dyDescent="0.75">
      <c r="A161" s="71"/>
      <c r="B161" s="21"/>
      <c r="C161" s="21"/>
      <c r="D161" s="21"/>
      <c r="E161" s="21"/>
      <c r="F161" s="21"/>
      <c r="G161" s="21"/>
      <c r="H161" s="71"/>
      <c r="I161" s="71"/>
      <c r="J161" s="71"/>
      <c r="K161" s="71"/>
      <c r="L161" s="7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E161" s="90"/>
      <c r="AF161" s="90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</row>
    <row r="162" spans="1:53" x14ac:dyDescent="0.75">
      <c r="A162" s="71"/>
      <c r="B162" s="21"/>
      <c r="C162" s="21"/>
      <c r="D162" s="21"/>
      <c r="E162" s="21"/>
      <c r="F162" s="21"/>
      <c r="G162" s="21"/>
      <c r="H162" s="71"/>
      <c r="I162" s="71"/>
      <c r="J162" s="71"/>
      <c r="K162" s="71"/>
      <c r="L162" s="7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E162" s="90"/>
      <c r="AF162" s="90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</row>
    <row r="163" spans="1:53" x14ac:dyDescent="0.75">
      <c r="A163" s="71"/>
      <c r="B163" s="21"/>
      <c r="C163" s="21"/>
      <c r="D163" s="21"/>
      <c r="E163" s="21"/>
      <c r="F163" s="21"/>
      <c r="G163" s="21"/>
      <c r="H163" s="71"/>
      <c r="I163" s="71"/>
      <c r="J163" s="71"/>
      <c r="K163" s="71"/>
      <c r="L163" s="7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E163" s="90"/>
      <c r="AF163" s="90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</row>
    <row r="164" spans="1:53" x14ac:dyDescent="0.75">
      <c r="A164" s="71"/>
      <c r="B164" s="21"/>
      <c r="C164" s="21"/>
      <c r="D164" s="21"/>
      <c r="E164" s="21"/>
      <c r="F164" s="21"/>
      <c r="G164" s="21"/>
      <c r="H164" s="71"/>
      <c r="I164" s="71"/>
      <c r="J164" s="71"/>
      <c r="K164" s="71"/>
      <c r="L164" s="7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E164" s="90"/>
      <c r="AF164" s="90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</row>
    <row r="165" spans="1:53" x14ac:dyDescent="0.75">
      <c r="A165" s="71"/>
      <c r="B165" s="21"/>
      <c r="C165" s="21"/>
      <c r="D165" s="21"/>
      <c r="E165" s="21"/>
      <c r="F165" s="21"/>
      <c r="G165" s="21"/>
      <c r="H165" s="71"/>
      <c r="I165" s="71"/>
      <c r="J165" s="71"/>
      <c r="K165" s="71"/>
      <c r="L165" s="7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E165" s="90"/>
      <c r="AF165" s="90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</row>
    <row r="166" spans="1:53" x14ac:dyDescent="0.75">
      <c r="A166" s="71"/>
      <c r="B166" s="21"/>
      <c r="C166" s="21"/>
      <c r="D166" s="21"/>
      <c r="E166" s="21"/>
      <c r="F166" s="21"/>
      <c r="G166" s="21"/>
      <c r="H166" s="71"/>
      <c r="I166" s="71"/>
      <c r="J166" s="71"/>
      <c r="K166" s="71"/>
      <c r="L166" s="7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E166" s="90"/>
      <c r="AF166" s="90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</row>
    <row r="167" spans="1:53" x14ac:dyDescent="0.75">
      <c r="A167" s="71"/>
      <c r="B167" s="21"/>
      <c r="C167" s="21"/>
      <c r="D167" s="21"/>
      <c r="E167" s="21"/>
      <c r="F167" s="21"/>
      <c r="G167" s="21"/>
      <c r="H167" s="71"/>
      <c r="I167" s="71"/>
      <c r="J167" s="71"/>
      <c r="K167" s="71"/>
      <c r="L167" s="7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E167" s="90"/>
      <c r="AF167" s="90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</row>
    <row r="168" spans="1:53" x14ac:dyDescent="0.75">
      <c r="A168" s="71"/>
      <c r="B168" s="21"/>
      <c r="C168" s="21"/>
      <c r="D168" s="21"/>
      <c r="E168" s="21"/>
      <c r="F168" s="21"/>
      <c r="G168" s="21"/>
      <c r="H168" s="71"/>
      <c r="I168" s="71"/>
      <c r="J168" s="71"/>
      <c r="K168" s="71"/>
      <c r="L168" s="7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E168" s="90"/>
      <c r="AF168" s="90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</row>
    <row r="169" spans="1:53" x14ac:dyDescent="0.75">
      <c r="A169" s="71"/>
      <c r="B169" s="21"/>
      <c r="C169" s="21"/>
      <c r="D169" s="21"/>
      <c r="E169" s="21"/>
      <c r="F169" s="21"/>
      <c r="G169" s="21"/>
      <c r="H169" s="71"/>
      <c r="I169" s="71"/>
      <c r="J169" s="71"/>
      <c r="K169" s="71"/>
      <c r="L169" s="7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E169" s="90"/>
      <c r="AF169" s="90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</row>
    <row r="170" spans="1:53" x14ac:dyDescent="0.75">
      <c r="A170" s="71"/>
      <c r="B170" s="21"/>
      <c r="C170" s="21"/>
      <c r="D170" s="21"/>
      <c r="E170" s="21"/>
      <c r="F170" s="21"/>
      <c r="G170" s="21"/>
      <c r="H170" s="71"/>
      <c r="I170" s="71"/>
      <c r="J170" s="71"/>
      <c r="K170" s="71"/>
      <c r="L170" s="7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E170" s="90"/>
      <c r="AF170" s="90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</row>
    <row r="171" spans="1:53" x14ac:dyDescent="0.75">
      <c r="A171" s="71"/>
      <c r="B171" s="21"/>
      <c r="C171" s="21"/>
      <c r="D171" s="21"/>
      <c r="E171" s="21"/>
      <c r="F171" s="21"/>
      <c r="G171" s="21"/>
      <c r="H171" s="71"/>
      <c r="I171" s="71"/>
      <c r="J171" s="71"/>
      <c r="K171" s="71"/>
      <c r="L171" s="7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E171" s="90"/>
      <c r="AF171" s="90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</row>
    <row r="172" spans="1:53" x14ac:dyDescent="0.75">
      <c r="A172" s="71"/>
      <c r="B172" s="21"/>
      <c r="C172" s="21"/>
      <c r="D172" s="21"/>
      <c r="E172" s="21"/>
      <c r="F172" s="21"/>
      <c r="G172" s="21"/>
      <c r="H172" s="71"/>
      <c r="I172" s="71"/>
      <c r="J172" s="71"/>
      <c r="K172" s="71"/>
      <c r="L172" s="7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E172" s="90"/>
      <c r="AF172" s="90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</row>
    <row r="173" spans="1:53" x14ac:dyDescent="0.75">
      <c r="A173" s="71"/>
      <c r="B173" s="21"/>
      <c r="C173" s="21"/>
      <c r="D173" s="21"/>
      <c r="E173" s="21"/>
      <c r="F173" s="21"/>
      <c r="G173" s="21"/>
      <c r="H173" s="71"/>
      <c r="I173" s="71"/>
      <c r="J173" s="71"/>
      <c r="K173" s="71"/>
      <c r="L173" s="7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E173" s="90"/>
      <c r="AF173" s="90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</row>
    <row r="174" spans="1:53" x14ac:dyDescent="0.75">
      <c r="A174" s="71"/>
      <c r="B174" s="21"/>
      <c r="C174" s="21"/>
      <c r="D174" s="21"/>
      <c r="E174" s="21"/>
      <c r="F174" s="21"/>
      <c r="G174" s="21"/>
      <c r="H174" s="71"/>
      <c r="I174" s="71"/>
      <c r="J174" s="71"/>
      <c r="K174" s="71"/>
      <c r="L174" s="7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E174" s="90"/>
      <c r="AF174" s="90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</row>
    <row r="175" spans="1:53" x14ac:dyDescent="0.75">
      <c r="A175" s="71"/>
      <c r="B175" s="21"/>
      <c r="C175" s="21"/>
      <c r="D175" s="21"/>
      <c r="E175" s="21"/>
      <c r="F175" s="21"/>
      <c r="G175" s="21"/>
      <c r="H175" s="71"/>
      <c r="I175" s="71"/>
      <c r="J175" s="71"/>
      <c r="K175" s="71"/>
      <c r="L175" s="7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E175" s="90"/>
      <c r="AF175" s="90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</row>
    <row r="176" spans="1:53" x14ac:dyDescent="0.75">
      <c r="A176" s="71"/>
      <c r="B176" s="21"/>
      <c r="C176" s="21"/>
      <c r="D176" s="21"/>
      <c r="E176" s="21"/>
      <c r="F176" s="21"/>
      <c r="G176" s="21"/>
      <c r="H176" s="71"/>
      <c r="I176" s="71"/>
      <c r="J176" s="71"/>
      <c r="K176" s="71"/>
      <c r="L176" s="7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E176" s="90"/>
      <c r="AF176" s="90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</row>
    <row r="177" spans="1:53" x14ac:dyDescent="0.75">
      <c r="A177" s="71"/>
      <c r="B177" s="21"/>
      <c r="C177" s="21"/>
      <c r="D177" s="21"/>
      <c r="E177" s="21"/>
      <c r="F177" s="21"/>
      <c r="G177" s="21"/>
      <c r="H177" s="71"/>
      <c r="I177" s="71"/>
      <c r="J177" s="71"/>
      <c r="K177" s="71"/>
      <c r="L177" s="7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E177" s="90"/>
      <c r="AF177" s="90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</row>
    <row r="178" spans="1:53" x14ac:dyDescent="0.75">
      <c r="A178" s="71"/>
      <c r="B178" s="21"/>
      <c r="C178" s="21"/>
      <c r="D178" s="21"/>
      <c r="E178" s="21"/>
      <c r="F178" s="21"/>
      <c r="G178" s="21"/>
      <c r="H178" s="71"/>
      <c r="I178" s="71"/>
      <c r="J178" s="71"/>
      <c r="K178" s="71"/>
      <c r="L178" s="7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E178" s="90"/>
      <c r="AF178" s="90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</row>
    <row r="179" spans="1:53" x14ac:dyDescent="0.75">
      <c r="A179" s="71"/>
      <c r="B179" s="21"/>
      <c r="C179" s="21"/>
      <c r="D179" s="21"/>
      <c r="E179" s="21"/>
      <c r="F179" s="21"/>
      <c r="G179" s="21"/>
      <c r="H179" s="71"/>
      <c r="I179" s="71"/>
      <c r="J179" s="71"/>
      <c r="K179" s="71"/>
      <c r="L179" s="7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E179" s="90"/>
      <c r="AF179" s="90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</row>
    <row r="180" spans="1:53" x14ac:dyDescent="0.75">
      <c r="A180" s="71"/>
      <c r="B180" s="21"/>
      <c r="C180" s="21"/>
      <c r="D180" s="21"/>
      <c r="E180" s="21"/>
      <c r="F180" s="21"/>
      <c r="G180" s="21"/>
      <c r="H180" s="71"/>
      <c r="I180" s="71"/>
      <c r="J180" s="71"/>
      <c r="K180" s="71"/>
      <c r="L180" s="7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E180" s="90"/>
      <c r="AF180" s="90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</row>
    <row r="181" spans="1:53" x14ac:dyDescent="0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21"/>
      <c r="S181" s="21"/>
      <c r="T181" s="21"/>
      <c r="U181" s="21"/>
      <c r="V181" s="21"/>
      <c r="W181" s="21"/>
      <c r="X181" s="21"/>
      <c r="Y181" s="21"/>
      <c r="Z181" s="71"/>
      <c r="AE181" s="90"/>
      <c r="AF181" s="90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</row>
    <row r="182" spans="1:53" x14ac:dyDescent="0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21"/>
      <c r="S182" s="21"/>
      <c r="T182" s="21"/>
      <c r="U182" s="21"/>
      <c r="V182" s="21"/>
      <c r="W182" s="21"/>
      <c r="X182" s="21"/>
      <c r="Y182" s="21"/>
      <c r="Z182" s="71"/>
      <c r="AE182" s="90"/>
      <c r="AF182" s="90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</row>
    <row r="183" spans="1:53" x14ac:dyDescent="0.75">
      <c r="A183" s="71"/>
      <c r="B183" s="21"/>
      <c r="C183" s="21"/>
      <c r="D183" s="21"/>
      <c r="E183" s="21"/>
      <c r="F183" s="21"/>
      <c r="G183" s="21"/>
      <c r="H183" s="71"/>
      <c r="I183" s="71"/>
      <c r="J183" s="71"/>
      <c r="K183" s="71"/>
      <c r="L183" s="7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E183" s="90"/>
      <c r="AF183" s="90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x14ac:dyDescent="0.75">
      <c r="A184" s="71"/>
      <c r="B184" s="21"/>
      <c r="C184" s="21"/>
      <c r="D184" s="21"/>
      <c r="E184" s="21"/>
      <c r="F184" s="21"/>
      <c r="G184" s="21"/>
      <c r="H184" s="71"/>
      <c r="I184" s="71"/>
      <c r="J184" s="71"/>
      <c r="K184" s="71"/>
      <c r="L184" s="7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E184" s="90"/>
      <c r="AF184" s="90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</row>
    <row r="185" spans="1:53" x14ac:dyDescent="0.75">
      <c r="A185" s="71"/>
      <c r="B185" s="21"/>
      <c r="C185" s="21"/>
      <c r="D185" s="21"/>
      <c r="E185" s="21"/>
      <c r="F185" s="21"/>
      <c r="G185" s="21"/>
      <c r="H185" s="71"/>
      <c r="I185" s="71"/>
      <c r="J185" s="71"/>
      <c r="K185" s="71"/>
      <c r="L185" s="7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E185" s="90"/>
      <c r="AF185" s="90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</row>
    <row r="186" spans="1:53" x14ac:dyDescent="0.75">
      <c r="A186" s="71"/>
      <c r="B186" s="21"/>
      <c r="C186" s="21"/>
      <c r="D186" s="21"/>
      <c r="E186" s="21"/>
      <c r="F186" s="21"/>
      <c r="G186" s="21"/>
      <c r="H186" s="71"/>
      <c r="I186" s="71"/>
      <c r="J186" s="71"/>
      <c r="K186" s="71"/>
      <c r="L186" s="7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E186" s="90"/>
      <c r="AF186" s="90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</row>
    <row r="187" spans="1:53" x14ac:dyDescent="0.75">
      <c r="A187" s="71"/>
      <c r="B187" s="21"/>
      <c r="C187" s="21"/>
      <c r="D187" s="21"/>
      <c r="E187" s="21"/>
      <c r="F187" s="21"/>
      <c r="G187" s="21"/>
      <c r="H187" s="71"/>
      <c r="I187" s="71"/>
      <c r="J187" s="71"/>
      <c r="K187" s="71"/>
      <c r="L187" s="7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E187" s="90"/>
      <c r="AF187" s="90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</row>
    <row r="188" spans="1:53" x14ac:dyDescent="0.75">
      <c r="A188" s="71"/>
      <c r="B188" s="21"/>
      <c r="C188" s="21"/>
      <c r="D188" s="21"/>
      <c r="E188" s="21"/>
      <c r="F188" s="21"/>
      <c r="G188" s="21"/>
      <c r="H188" s="71"/>
      <c r="I188" s="71"/>
      <c r="J188" s="71"/>
      <c r="K188" s="71"/>
      <c r="L188" s="7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E188" s="90"/>
      <c r="AF188" s="90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</row>
    <row r="189" spans="1:53" x14ac:dyDescent="0.75">
      <c r="A189" s="71"/>
      <c r="B189" s="21"/>
      <c r="C189" s="21"/>
      <c r="D189" s="21"/>
      <c r="E189" s="21"/>
      <c r="F189" s="21"/>
      <c r="G189" s="21"/>
      <c r="H189" s="71"/>
      <c r="I189" s="71"/>
      <c r="J189" s="71"/>
      <c r="K189" s="71"/>
      <c r="L189" s="7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E189" s="90"/>
      <c r="AF189" s="90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</row>
    <row r="190" spans="1:53" x14ac:dyDescent="0.75">
      <c r="A190" s="71"/>
      <c r="B190" s="21"/>
      <c r="C190" s="21"/>
      <c r="D190" s="21"/>
      <c r="E190" s="21"/>
      <c r="F190" s="21"/>
      <c r="G190" s="21"/>
      <c r="H190" s="71"/>
      <c r="I190" s="71"/>
      <c r="J190" s="71"/>
      <c r="K190" s="71"/>
      <c r="L190" s="7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E190" s="90"/>
      <c r="AF190" s="90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</row>
    <row r="191" spans="1:53" x14ac:dyDescent="0.75">
      <c r="A191" s="71"/>
      <c r="B191" s="21"/>
      <c r="C191" s="21"/>
      <c r="D191" s="21"/>
      <c r="E191" s="21"/>
      <c r="F191" s="21"/>
      <c r="G191" s="21"/>
      <c r="H191" s="71"/>
      <c r="I191" s="71"/>
      <c r="J191" s="71"/>
      <c r="K191" s="71"/>
      <c r="L191" s="7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E191" s="90"/>
      <c r="AF191" s="90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</row>
    <row r="192" spans="1:53" x14ac:dyDescent="0.75">
      <c r="A192" s="71"/>
      <c r="B192" s="21"/>
      <c r="C192" s="21"/>
      <c r="D192" s="21"/>
      <c r="E192" s="21"/>
      <c r="F192" s="21"/>
      <c r="G192" s="21"/>
      <c r="H192" s="71"/>
      <c r="I192" s="71"/>
      <c r="J192" s="71"/>
      <c r="K192" s="71"/>
      <c r="L192" s="7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E192" s="90"/>
      <c r="AF192" s="90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</row>
    <row r="193" spans="1:53" x14ac:dyDescent="0.75">
      <c r="A193" s="71"/>
      <c r="B193" s="21"/>
      <c r="C193" s="21"/>
      <c r="D193" s="21"/>
      <c r="E193" s="21"/>
      <c r="F193" s="21"/>
      <c r="G193" s="21"/>
      <c r="H193" s="71"/>
      <c r="I193" s="71"/>
      <c r="J193" s="71"/>
      <c r="K193" s="71"/>
      <c r="L193" s="7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E193" s="90"/>
      <c r="AF193" s="90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</row>
    <row r="194" spans="1:53" x14ac:dyDescent="0.75">
      <c r="A194" s="71"/>
      <c r="B194" s="21"/>
      <c r="C194" s="21"/>
      <c r="D194" s="21"/>
      <c r="E194" s="21"/>
      <c r="F194" s="21"/>
      <c r="G194" s="21"/>
      <c r="H194" s="71"/>
      <c r="I194" s="71"/>
      <c r="J194" s="71"/>
      <c r="K194" s="71"/>
      <c r="L194" s="7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E194" s="90"/>
      <c r="AF194" s="90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</row>
    <row r="195" spans="1:53" x14ac:dyDescent="0.75">
      <c r="A195" s="71"/>
      <c r="B195" s="21"/>
      <c r="C195" s="21"/>
      <c r="D195" s="21"/>
      <c r="E195" s="21"/>
      <c r="F195" s="21"/>
      <c r="G195" s="21"/>
      <c r="H195" s="71"/>
      <c r="I195" s="71"/>
      <c r="J195" s="71"/>
      <c r="K195" s="71"/>
      <c r="L195" s="7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E195" s="90"/>
      <c r="AF195" s="90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</row>
    <row r="196" spans="1:53" x14ac:dyDescent="0.75">
      <c r="A196" s="71"/>
      <c r="B196" s="21"/>
      <c r="C196" s="21"/>
      <c r="D196" s="21"/>
      <c r="E196" s="21"/>
      <c r="F196" s="21"/>
      <c r="G196" s="21"/>
      <c r="H196" s="71"/>
      <c r="I196" s="71"/>
      <c r="J196" s="71"/>
      <c r="K196" s="71"/>
      <c r="L196" s="7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E196" s="90"/>
      <c r="AF196" s="90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</row>
    <row r="197" spans="1:53" x14ac:dyDescent="0.75">
      <c r="A197" s="71"/>
      <c r="B197" s="21"/>
      <c r="C197" s="21"/>
      <c r="D197" s="21"/>
      <c r="E197" s="21"/>
      <c r="F197" s="21"/>
      <c r="G197" s="21"/>
      <c r="H197" s="71"/>
      <c r="I197" s="71"/>
      <c r="J197" s="71"/>
      <c r="K197" s="71"/>
      <c r="L197" s="7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E197" s="90"/>
      <c r="AF197" s="90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</row>
    <row r="198" spans="1:53" x14ac:dyDescent="0.75">
      <c r="A198" s="71"/>
      <c r="B198" s="21"/>
      <c r="C198" s="21"/>
      <c r="D198" s="21"/>
      <c r="E198" s="21"/>
      <c r="F198" s="21"/>
      <c r="G198" s="21"/>
      <c r="H198" s="71"/>
      <c r="I198" s="71"/>
      <c r="J198" s="71"/>
      <c r="K198" s="71"/>
      <c r="L198" s="7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E198" s="90"/>
      <c r="AF198" s="90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</row>
    <row r="199" spans="1:53" x14ac:dyDescent="0.75">
      <c r="A199" s="71"/>
      <c r="B199" s="21"/>
      <c r="C199" s="21"/>
      <c r="D199" s="21"/>
      <c r="E199" s="21"/>
      <c r="F199" s="21"/>
      <c r="G199" s="21"/>
      <c r="H199" s="71"/>
      <c r="I199" s="71"/>
      <c r="J199" s="71"/>
      <c r="K199" s="71"/>
      <c r="L199" s="7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E199" s="90"/>
      <c r="AF199" s="90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</row>
    <row r="200" spans="1:53" x14ac:dyDescent="0.75">
      <c r="A200" s="71"/>
      <c r="B200" s="21"/>
      <c r="C200" s="21"/>
      <c r="D200" s="21"/>
      <c r="E200" s="21"/>
      <c r="F200" s="21"/>
      <c r="G200" s="21"/>
      <c r="H200" s="71"/>
      <c r="I200" s="71"/>
      <c r="J200" s="71"/>
      <c r="K200" s="71"/>
      <c r="L200" s="7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E200" s="90"/>
      <c r="AF200" s="90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</row>
    <row r="201" spans="1:53" x14ac:dyDescent="0.75">
      <c r="A201" s="71"/>
      <c r="B201" s="21"/>
      <c r="C201" s="21"/>
      <c r="D201" s="21"/>
      <c r="E201" s="21"/>
      <c r="F201" s="21"/>
      <c r="G201" s="21"/>
      <c r="H201" s="71"/>
      <c r="I201" s="71"/>
      <c r="J201" s="71"/>
      <c r="K201" s="71"/>
      <c r="L201" s="7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E201" s="90"/>
      <c r="AF201" s="90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</row>
    <row r="202" spans="1:53" x14ac:dyDescent="0.75">
      <c r="A202" s="71"/>
      <c r="B202" s="21"/>
      <c r="C202" s="21"/>
      <c r="D202" s="21"/>
      <c r="E202" s="21"/>
      <c r="F202" s="21"/>
      <c r="G202" s="21"/>
      <c r="H202" s="71"/>
      <c r="I202" s="71"/>
      <c r="J202" s="71"/>
      <c r="K202" s="71"/>
      <c r="L202" s="7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E202" s="90"/>
      <c r="AF202" s="90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</row>
    <row r="203" spans="1:53" x14ac:dyDescent="0.75">
      <c r="A203" s="71"/>
      <c r="B203" s="21"/>
      <c r="C203" s="21"/>
      <c r="D203" s="21"/>
      <c r="E203" s="21"/>
      <c r="F203" s="21"/>
      <c r="G203" s="21"/>
      <c r="H203" s="71"/>
      <c r="I203" s="71"/>
      <c r="J203" s="71"/>
      <c r="K203" s="71"/>
      <c r="L203" s="7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E203" s="90"/>
      <c r="AF203" s="90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</row>
    <row r="204" spans="1:53" x14ac:dyDescent="0.75">
      <c r="A204" s="71"/>
      <c r="B204" s="21"/>
      <c r="C204" s="21"/>
      <c r="D204" s="21"/>
      <c r="E204" s="21"/>
      <c r="F204" s="21"/>
      <c r="G204" s="21"/>
      <c r="H204" s="71"/>
      <c r="I204" s="71"/>
      <c r="J204" s="71"/>
      <c r="K204" s="71"/>
      <c r="L204" s="7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E204" s="90"/>
      <c r="AF204" s="90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</row>
    <row r="205" spans="1:53" x14ac:dyDescent="0.75">
      <c r="A205" s="71"/>
      <c r="B205" s="21"/>
      <c r="C205" s="21"/>
      <c r="D205" s="21"/>
      <c r="E205" s="21"/>
      <c r="F205" s="21"/>
      <c r="G205" s="21"/>
      <c r="H205" s="71"/>
      <c r="I205" s="71"/>
      <c r="J205" s="71"/>
      <c r="K205" s="71"/>
      <c r="L205" s="7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E205" s="90"/>
      <c r="AF205" s="90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</row>
    <row r="206" spans="1:53" x14ac:dyDescent="0.75">
      <c r="A206" s="71"/>
      <c r="B206" s="21"/>
      <c r="C206" s="21"/>
      <c r="D206" s="21"/>
      <c r="E206" s="21"/>
      <c r="F206" s="21"/>
      <c r="G206" s="21"/>
      <c r="H206" s="71"/>
      <c r="I206" s="71"/>
      <c r="J206" s="71"/>
      <c r="K206" s="71"/>
      <c r="L206" s="7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E206" s="90"/>
      <c r="AF206" s="90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</row>
    <row r="207" spans="1:53" x14ac:dyDescent="0.75">
      <c r="A207" s="71"/>
      <c r="B207" s="21"/>
      <c r="C207" s="21"/>
      <c r="D207" s="21"/>
      <c r="E207" s="21"/>
      <c r="F207" s="21"/>
      <c r="G207" s="21"/>
      <c r="H207" s="71"/>
      <c r="I207" s="71"/>
      <c r="J207" s="71"/>
      <c r="K207" s="71"/>
      <c r="L207" s="7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E207" s="90"/>
      <c r="AF207" s="90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x14ac:dyDescent="0.75">
      <c r="A208" s="71"/>
      <c r="B208" s="21"/>
      <c r="C208" s="21"/>
      <c r="D208" s="21"/>
      <c r="E208" s="21"/>
      <c r="F208" s="21"/>
      <c r="G208" s="21"/>
      <c r="H208" s="71"/>
      <c r="I208" s="71"/>
      <c r="J208" s="71"/>
      <c r="K208" s="71"/>
      <c r="L208" s="7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E208" s="90"/>
      <c r="AF208" s="90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x14ac:dyDescent="0.75">
      <c r="A209" s="71"/>
      <c r="B209" s="21"/>
      <c r="C209" s="21"/>
      <c r="D209" s="21"/>
      <c r="E209" s="21"/>
      <c r="F209" s="21"/>
      <c r="G209" s="21"/>
      <c r="H209" s="71"/>
      <c r="I209" s="71"/>
      <c r="J209" s="71"/>
      <c r="K209" s="71"/>
      <c r="L209" s="7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E209" s="90"/>
      <c r="AF209" s="90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x14ac:dyDescent="0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E210" s="90"/>
      <c r="AF210" s="90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x14ac:dyDescent="0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x14ac:dyDescent="0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x14ac:dyDescent="0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x14ac:dyDescent="0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x14ac:dyDescent="0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x14ac:dyDescent="0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x14ac:dyDescent="0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x14ac:dyDescent="0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x14ac:dyDescent="0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x14ac:dyDescent="0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x14ac:dyDescent="0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x14ac:dyDescent="0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x14ac:dyDescent="0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x14ac:dyDescent="0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x14ac:dyDescent="0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x14ac:dyDescent="0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pans="1:53" x14ac:dyDescent="0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</row>
    <row r="228" spans="1:53" x14ac:dyDescent="0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</row>
    <row r="229" spans="1:53" x14ac:dyDescent="0.7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</row>
    <row r="230" spans="1:53" x14ac:dyDescent="0.7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</row>
    <row r="231" spans="1:53" x14ac:dyDescent="0.7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</row>
    <row r="232" spans="1:53" x14ac:dyDescent="0.7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</row>
    <row r="233" spans="1:53" x14ac:dyDescent="0.7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</row>
    <row r="234" spans="1:53" x14ac:dyDescent="0.7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x14ac:dyDescent="0.7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</row>
    <row r="236" spans="1:53" x14ac:dyDescent="0.7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</row>
    <row r="237" spans="1:53" x14ac:dyDescent="0.7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</row>
    <row r="238" spans="1:53" x14ac:dyDescent="0.7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</row>
    <row r="239" spans="1:53" x14ac:dyDescent="0.7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</row>
    <row r="240" spans="1:53" x14ac:dyDescent="0.7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</row>
    <row r="241" spans="1:53" x14ac:dyDescent="0.7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</row>
    <row r="242" spans="1:53" x14ac:dyDescent="0.7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</row>
    <row r="243" spans="1:53" x14ac:dyDescent="0.7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</row>
    <row r="244" spans="1:53" x14ac:dyDescent="0.7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</row>
    <row r="245" spans="1:53" x14ac:dyDescent="0.7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</row>
    <row r="246" spans="1:53" x14ac:dyDescent="0.7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</row>
    <row r="247" spans="1:53" x14ac:dyDescent="0.7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</row>
    <row r="248" spans="1:53" x14ac:dyDescent="0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</row>
    <row r="249" spans="1:53" x14ac:dyDescent="0.7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</row>
    <row r="250" spans="1:53" x14ac:dyDescent="0.7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</row>
    <row r="251" spans="1:53" x14ac:dyDescent="0.7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</row>
    <row r="252" spans="1:53" x14ac:dyDescent="0.7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</row>
    <row r="253" spans="1:53" x14ac:dyDescent="0.7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</row>
    <row r="254" spans="1:53" x14ac:dyDescent="0.7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</row>
    <row r="255" spans="1:53" x14ac:dyDescent="0.7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</row>
    <row r="256" spans="1:53" x14ac:dyDescent="0.7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</row>
    <row r="257" spans="1:53" x14ac:dyDescent="0.7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</row>
    <row r="258" spans="1:53" x14ac:dyDescent="0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</row>
    <row r="259" spans="1:53" x14ac:dyDescent="0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</row>
    <row r="260" spans="1:53" x14ac:dyDescent="0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</row>
    <row r="261" spans="1:53" x14ac:dyDescent="0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</row>
    <row r="262" spans="1:53" x14ac:dyDescent="0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</row>
    <row r="263" spans="1:53" x14ac:dyDescent="0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x14ac:dyDescent="0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</row>
    <row r="265" spans="1:53" x14ac:dyDescent="0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</row>
    <row r="266" spans="1:53" x14ac:dyDescent="0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</row>
    <row r="267" spans="1:53" x14ac:dyDescent="0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</row>
    <row r="268" spans="1:53" x14ac:dyDescent="0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</row>
    <row r="269" spans="1:53" x14ac:dyDescent="0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</row>
    <row r="270" spans="1:53" x14ac:dyDescent="0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</row>
    <row r="271" spans="1:53" x14ac:dyDescent="0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</row>
    <row r="272" spans="1:53" x14ac:dyDescent="0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</row>
    <row r="273" spans="1:53" x14ac:dyDescent="0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</row>
    <row r="274" spans="1:53" x14ac:dyDescent="0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</row>
    <row r="275" spans="1:53" x14ac:dyDescent="0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</row>
    <row r="276" spans="1:53" x14ac:dyDescent="0.7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</row>
    <row r="277" spans="1:53" x14ac:dyDescent="0.7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</row>
    <row r="278" spans="1:53" x14ac:dyDescent="0.7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</row>
    <row r="279" spans="1:53" x14ac:dyDescent="0.7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</row>
    <row r="280" spans="1:53" x14ac:dyDescent="0.7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</row>
    <row r="281" spans="1:53" x14ac:dyDescent="0.7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</row>
    <row r="282" spans="1:53" x14ac:dyDescent="0.7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</row>
    <row r="283" spans="1:53" x14ac:dyDescent="0.7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</row>
    <row r="284" spans="1:53" x14ac:dyDescent="0.7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</row>
    <row r="285" spans="1:53" x14ac:dyDescent="0.7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</row>
    <row r="286" spans="1:53" x14ac:dyDescent="0.7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</row>
    <row r="287" spans="1:53" x14ac:dyDescent="0.7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</row>
    <row r="288" spans="1:53" x14ac:dyDescent="0.7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</row>
    <row r="289" spans="1:53" x14ac:dyDescent="0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</row>
    <row r="290" spans="1:53" x14ac:dyDescent="0.7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</row>
    <row r="291" spans="1:53" x14ac:dyDescent="0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</row>
    <row r="292" spans="1:53" x14ac:dyDescent="0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</row>
    <row r="293" spans="1:53" x14ac:dyDescent="0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</row>
    <row r="294" spans="1:53" x14ac:dyDescent="0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</row>
    <row r="295" spans="1:53" x14ac:dyDescent="0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</row>
    <row r="296" spans="1:53" x14ac:dyDescent="0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</row>
    <row r="297" spans="1:53" x14ac:dyDescent="0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</row>
    <row r="298" spans="1:53" x14ac:dyDescent="0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</row>
    <row r="299" spans="1:53" x14ac:dyDescent="0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</row>
    <row r="300" spans="1:53" x14ac:dyDescent="0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</row>
    <row r="301" spans="1:53" x14ac:dyDescent="0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</row>
    <row r="302" spans="1:53" x14ac:dyDescent="0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</row>
    <row r="303" spans="1:53" x14ac:dyDescent="0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</row>
    <row r="304" spans="1:53" x14ac:dyDescent="0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</row>
    <row r="305" spans="1:53" x14ac:dyDescent="0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</row>
    <row r="306" spans="1:53" x14ac:dyDescent="0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</row>
    <row r="307" spans="1:53" x14ac:dyDescent="0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</row>
    <row r="308" spans="1:53" x14ac:dyDescent="0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</row>
    <row r="309" spans="1:53" x14ac:dyDescent="0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</row>
    <row r="310" spans="1:53" x14ac:dyDescent="0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</row>
    <row r="311" spans="1:53" x14ac:dyDescent="0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</row>
    <row r="312" spans="1:53" x14ac:dyDescent="0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</row>
    <row r="313" spans="1:53" x14ac:dyDescent="0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</row>
    <row r="314" spans="1:53" x14ac:dyDescent="0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</row>
    <row r="315" spans="1:53" x14ac:dyDescent="0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</row>
    <row r="316" spans="1:53" x14ac:dyDescent="0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</row>
    <row r="317" spans="1:53" x14ac:dyDescent="0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</row>
    <row r="318" spans="1:53" x14ac:dyDescent="0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</row>
    <row r="319" spans="1:53" x14ac:dyDescent="0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</row>
    <row r="320" spans="1:53" x14ac:dyDescent="0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</row>
    <row r="321" spans="1:53" x14ac:dyDescent="0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</row>
    <row r="322" spans="1:53" x14ac:dyDescent="0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</row>
    <row r="323" spans="1:53" x14ac:dyDescent="0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</row>
    <row r="324" spans="1:53" x14ac:dyDescent="0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</row>
    <row r="325" spans="1:53" x14ac:dyDescent="0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</row>
    <row r="326" spans="1:53" x14ac:dyDescent="0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</row>
    <row r="327" spans="1:53" x14ac:dyDescent="0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</row>
    <row r="328" spans="1:53" x14ac:dyDescent="0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</row>
    <row r="329" spans="1:53" x14ac:dyDescent="0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</row>
    <row r="330" spans="1:53" x14ac:dyDescent="0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</row>
    <row r="331" spans="1:53" x14ac:dyDescent="0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</row>
    <row r="332" spans="1:53" x14ac:dyDescent="0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</row>
    <row r="333" spans="1:53" x14ac:dyDescent="0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</row>
    <row r="334" spans="1:53" x14ac:dyDescent="0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</row>
    <row r="335" spans="1:53" x14ac:dyDescent="0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</row>
    <row r="336" spans="1:53" x14ac:dyDescent="0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</row>
    <row r="337" spans="1:53" x14ac:dyDescent="0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</row>
    <row r="338" spans="1:53" x14ac:dyDescent="0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</row>
    <row r="339" spans="1:53" x14ac:dyDescent="0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</row>
    <row r="340" spans="1:53" x14ac:dyDescent="0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</row>
    <row r="341" spans="1:53" x14ac:dyDescent="0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</row>
    <row r="342" spans="1:53" x14ac:dyDescent="0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</row>
    <row r="343" spans="1:53" x14ac:dyDescent="0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</row>
    <row r="344" spans="1:53" x14ac:dyDescent="0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</row>
    <row r="345" spans="1:53" x14ac:dyDescent="0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</row>
    <row r="346" spans="1:53" x14ac:dyDescent="0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</row>
    <row r="347" spans="1:53" x14ac:dyDescent="0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</row>
    <row r="348" spans="1:53" x14ac:dyDescent="0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</row>
    <row r="349" spans="1:53" x14ac:dyDescent="0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</row>
    <row r="350" spans="1:53" x14ac:dyDescent="0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</row>
    <row r="351" spans="1:53" x14ac:dyDescent="0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</row>
    <row r="352" spans="1:53" x14ac:dyDescent="0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</row>
    <row r="353" spans="1:53" x14ac:dyDescent="0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</row>
    <row r="354" spans="1:53" x14ac:dyDescent="0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</row>
    <row r="355" spans="1:53" x14ac:dyDescent="0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</row>
    <row r="356" spans="1:53" x14ac:dyDescent="0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</row>
    <row r="357" spans="1:53" x14ac:dyDescent="0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</row>
    <row r="358" spans="1:53" x14ac:dyDescent="0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</row>
    <row r="359" spans="1:53" x14ac:dyDescent="0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</row>
    <row r="360" spans="1:53" x14ac:dyDescent="0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</row>
    <row r="361" spans="1:53" x14ac:dyDescent="0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</row>
    <row r="362" spans="1:53" x14ac:dyDescent="0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</row>
    <row r="363" spans="1:53" x14ac:dyDescent="0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</row>
    <row r="364" spans="1:53" x14ac:dyDescent="0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</row>
    <row r="365" spans="1:53" x14ac:dyDescent="0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</row>
    <row r="366" spans="1:53" x14ac:dyDescent="0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</row>
    <row r="367" spans="1:53" x14ac:dyDescent="0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</row>
    <row r="368" spans="1:53" x14ac:dyDescent="0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</row>
    <row r="369" spans="1:53" x14ac:dyDescent="0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</row>
    <row r="370" spans="1:53" x14ac:dyDescent="0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</row>
    <row r="371" spans="1:53" x14ac:dyDescent="0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</row>
    <row r="372" spans="1:53" x14ac:dyDescent="0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</row>
    <row r="373" spans="1:53" x14ac:dyDescent="0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</row>
    <row r="374" spans="1:53" x14ac:dyDescent="0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</row>
    <row r="375" spans="1:53" x14ac:dyDescent="0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</row>
    <row r="376" spans="1:53" x14ac:dyDescent="0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</row>
    <row r="377" spans="1:53" x14ac:dyDescent="0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</row>
    <row r="378" spans="1:53" x14ac:dyDescent="0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</row>
    <row r="379" spans="1:53" x14ac:dyDescent="0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</row>
    <row r="380" spans="1:53" x14ac:dyDescent="0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</row>
    <row r="381" spans="1:53" x14ac:dyDescent="0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</row>
    <row r="382" spans="1:53" x14ac:dyDescent="0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</row>
    <row r="383" spans="1:53" x14ac:dyDescent="0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</row>
    <row r="384" spans="1:53" x14ac:dyDescent="0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</row>
    <row r="385" spans="1:53" x14ac:dyDescent="0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</row>
    <row r="386" spans="1:53" x14ac:dyDescent="0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</row>
    <row r="387" spans="1:53" x14ac:dyDescent="0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</row>
    <row r="388" spans="1:53" x14ac:dyDescent="0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</row>
    <row r="389" spans="1:53" x14ac:dyDescent="0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</row>
    <row r="390" spans="1:53" x14ac:dyDescent="0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</row>
    <row r="391" spans="1:53" x14ac:dyDescent="0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</row>
    <row r="392" spans="1:53" x14ac:dyDescent="0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</row>
    <row r="393" spans="1:53" x14ac:dyDescent="0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</row>
    <row r="394" spans="1:53" x14ac:dyDescent="0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</row>
    <row r="395" spans="1:53" x14ac:dyDescent="0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</row>
    <row r="396" spans="1:53" x14ac:dyDescent="0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</row>
    <row r="397" spans="1:53" x14ac:dyDescent="0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</row>
    <row r="398" spans="1:53" x14ac:dyDescent="0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</row>
    <row r="399" spans="1:53" x14ac:dyDescent="0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</row>
    <row r="400" spans="1:53" x14ac:dyDescent="0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</row>
    <row r="401" spans="1:53" x14ac:dyDescent="0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</row>
    <row r="402" spans="1:53" x14ac:dyDescent="0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</row>
    <row r="403" spans="1:53" x14ac:dyDescent="0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</row>
    <row r="404" spans="1:53" x14ac:dyDescent="0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</row>
    <row r="405" spans="1:53" x14ac:dyDescent="0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</row>
    <row r="406" spans="1:53" x14ac:dyDescent="0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</row>
    <row r="407" spans="1:53" x14ac:dyDescent="0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</row>
    <row r="408" spans="1:53" x14ac:dyDescent="0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</row>
    <row r="409" spans="1:53" x14ac:dyDescent="0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</row>
    <row r="410" spans="1:53" x14ac:dyDescent="0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</row>
    <row r="411" spans="1:53" x14ac:dyDescent="0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</row>
    <row r="412" spans="1:53" x14ac:dyDescent="0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</row>
    <row r="413" spans="1:53" x14ac:dyDescent="0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</row>
    <row r="414" spans="1:53" x14ac:dyDescent="0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</row>
    <row r="415" spans="1:53" x14ac:dyDescent="0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</row>
    <row r="416" spans="1:53" x14ac:dyDescent="0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</row>
    <row r="417" spans="1:53" x14ac:dyDescent="0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</row>
    <row r="418" spans="1:53" x14ac:dyDescent="0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</row>
    <row r="419" spans="1:53" x14ac:dyDescent="0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</row>
    <row r="420" spans="1:53" x14ac:dyDescent="0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</row>
    <row r="421" spans="1:53" x14ac:dyDescent="0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</row>
    <row r="422" spans="1:53" x14ac:dyDescent="0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</row>
    <row r="423" spans="1:53" x14ac:dyDescent="0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</row>
    <row r="424" spans="1:53" x14ac:dyDescent="0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</row>
    <row r="425" spans="1:53" x14ac:dyDescent="0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</row>
    <row r="426" spans="1:53" x14ac:dyDescent="0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</row>
    <row r="427" spans="1:53" x14ac:dyDescent="0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</row>
    <row r="428" spans="1:53" x14ac:dyDescent="0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</row>
    <row r="429" spans="1:53" x14ac:dyDescent="0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</row>
    <row r="430" spans="1:53" x14ac:dyDescent="0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</row>
    <row r="431" spans="1:53" x14ac:dyDescent="0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</row>
    <row r="432" spans="1:53" x14ac:dyDescent="0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</row>
    <row r="433" spans="1:53" x14ac:dyDescent="0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</row>
    <row r="434" spans="1:53" x14ac:dyDescent="0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</row>
    <row r="435" spans="1:53" x14ac:dyDescent="0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</row>
    <row r="436" spans="1:53" x14ac:dyDescent="0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</row>
    <row r="437" spans="1:53" x14ac:dyDescent="0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</row>
    <row r="438" spans="1:53" x14ac:dyDescent="0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</row>
    <row r="439" spans="1:53" x14ac:dyDescent="0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</row>
    <row r="440" spans="1:53" x14ac:dyDescent="0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</row>
    <row r="441" spans="1:53" x14ac:dyDescent="0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</row>
    <row r="442" spans="1:53" x14ac:dyDescent="0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</row>
    <row r="443" spans="1:53" x14ac:dyDescent="0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</row>
    <row r="444" spans="1:53" x14ac:dyDescent="0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</row>
    <row r="445" spans="1:53" x14ac:dyDescent="0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</row>
    <row r="446" spans="1:53" x14ac:dyDescent="0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</row>
    <row r="447" spans="1:53" x14ac:dyDescent="0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</row>
    <row r="448" spans="1:53" x14ac:dyDescent="0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</row>
    <row r="449" spans="1:53" x14ac:dyDescent="0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</row>
    <row r="450" spans="1:53" x14ac:dyDescent="0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</row>
    <row r="451" spans="1:53" x14ac:dyDescent="0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</row>
    <row r="452" spans="1:53" x14ac:dyDescent="0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</row>
    <row r="453" spans="1:53" x14ac:dyDescent="0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</row>
    <row r="454" spans="1:53" x14ac:dyDescent="0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</row>
    <row r="455" spans="1:53" x14ac:dyDescent="0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</row>
    <row r="456" spans="1:53" x14ac:dyDescent="0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</row>
    <row r="457" spans="1:53" x14ac:dyDescent="0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</row>
    <row r="458" spans="1:53" x14ac:dyDescent="0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</row>
    <row r="459" spans="1:53" x14ac:dyDescent="0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</row>
    <row r="460" spans="1:53" x14ac:dyDescent="0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</row>
    <row r="461" spans="1:53" x14ac:dyDescent="0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</row>
    <row r="462" spans="1:53" x14ac:dyDescent="0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</row>
    <row r="463" spans="1:53" x14ac:dyDescent="0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</row>
    <row r="464" spans="1:53" x14ac:dyDescent="0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</row>
    <row r="465" spans="1:53" x14ac:dyDescent="0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</row>
    <row r="466" spans="1:53" x14ac:dyDescent="0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</row>
    <row r="467" spans="1:53" x14ac:dyDescent="0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</row>
    <row r="468" spans="1:53" x14ac:dyDescent="0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</row>
    <row r="469" spans="1:53" x14ac:dyDescent="0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</row>
    <row r="470" spans="1:53" x14ac:dyDescent="0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</row>
    <row r="471" spans="1:53" x14ac:dyDescent="0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</row>
    <row r="472" spans="1:53" x14ac:dyDescent="0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</row>
    <row r="473" spans="1:53" x14ac:dyDescent="0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</row>
    <row r="474" spans="1:53" x14ac:dyDescent="0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</row>
    <row r="475" spans="1:53" x14ac:dyDescent="0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</row>
    <row r="476" spans="1:53" x14ac:dyDescent="0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</row>
    <row r="477" spans="1:53" x14ac:dyDescent="0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</row>
    <row r="478" spans="1:53" x14ac:dyDescent="0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</row>
    <row r="479" spans="1:53" x14ac:dyDescent="0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</row>
    <row r="480" spans="1:53" x14ac:dyDescent="0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</row>
    <row r="481" spans="1:53" x14ac:dyDescent="0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</row>
    <row r="482" spans="1:53" x14ac:dyDescent="0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</row>
    <row r="483" spans="1:53" x14ac:dyDescent="0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</row>
    <row r="484" spans="1:53" x14ac:dyDescent="0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</row>
    <row r="485" spans="1:53" x14ac:dyDescent="0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</row>
    <row r="486" spans="1:53" x14ac:dyDescent="0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</row>
    <row r="487" spans="1:53" x14ac:dyDescent="0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</row>
    <row r="488" spans="1:53" x14ac:dyDescent="0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</row>
    <row r="489" spans="1:53" x14ac:dyDescent="0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</row>
    <row r="490" spans="1:53" x14ac:dyDescent="0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</row>
    <row r="491" spans="1:53" x14ac:dyDescent="0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</row>
    <row r="492" spans="1:53" x14ac:dyDescent="0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</row>
    <row r="493" spans="1:53" x14ac:dyDescent="0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</row>
    <row r="494" spans="1:53" x14ac:dyDescent="0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</row>
    <row r="495" spans="1:53" x14ac:dyDescent="0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</row>
    <row r="496" spans="1:53" x14ac:dyDescent="0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</row>
    <row r="497" spans="1:53" x14ac:dyDescent="0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</row>
    <row r="498" spans="1:53" x14ac:dyDescent="0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</row>
    <row r="499" spans="1:53" x14ac:dyDescent="0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</row>
    <row r="500" spans="1:53" x14ac:dyDescent="0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</row>
    <row r="501" spans="1:53" x14ac:dyDescent="0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</row>
    <row r="502" spans="1:53" x14ac:dyDescent="0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</row>
    <row r="503" spans="1:53" x14ac:dyDescent="0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</row>
    <row r="504" spans="1:53" x14ac:dyDescent="0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</row>
    <row r="505" spans="1:53" x14ac:dyDescent="0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</row>
    <row r="506" spans="1:53" x14ac:dyDescent="0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</row>
    <row r="507" spans="1:53" x14ac:dyDescent="0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</row>
    <row r="508" spans="1:53" x14ac:dyDescent="0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</row>
    <row r="509" spans="1:53" x14ac:dyDescent="0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</row>
    <row r="510" spans="1:53" x14ac:dyDescent="0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</row>
    <row r="511" spans="1:53" x14ac:dyDescent="0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</row>
    <row r="512" spans="1:53" x14ac:dyDescent="0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</row>
    <row r="513" spans="1:53" x14ac:dyDescent="0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</row>
    <row r="514" spans="1:53" x14ac:dyDescent="0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</row>
    <row r="515" spans="1:53" x14ac:dyDescent="0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</row>
    <row r="516" spans="1:53" x14ac:dyDescent="0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</row>
    <row r="517" spans="1:53" x14ac:dyDescent="0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</row>
    <row r="518" spans="1:53" x14ac:dyDescent="0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</row>
    <row r="519" spans="1:53" x14ac:dyDescent="0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</row>
    <row r="520" spans="1:53" x14ac:dyDescent="0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</row>
    <row r="521" spans="1:53" x14ac:dyDescent="0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</row>
    <row r="522" spans="1:53" x14ac:dyDescent="0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</row>
    <row r="523" spans="1:53" x14ac:dyDescent="0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</row>
    <row r="524" spans="1:53" x14ac:dyDescent="0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</row>
    <row r="525" spans="1:53" x14ac:dyDescent="0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</row>
    <row r="526" spans="1:53" x14ac:dyDescent="0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</row>
    <row r="527" spans="1:53" x14ac:dyDescent="0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</row>
    <row r="528" spans="1:53" x14ac:dyDescent="0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</row>
    <row r="529" spans="1:53" x14ac:dyDescent="0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</row>
    <row r="530" spans="1:53" x14ac:dyDescent="0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</row>
    <row r="531" spans="1:53" x14ac:dyDescent="0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</row>
    <row r="532" spans="1:53" x14ac:dyDescent="0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</row>
    <row r="533" spans="1:53" x14ac:dyDescent="0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</row>
    <row r="534" spans="1:53" x14ac:dyDescent="0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</row>
    <row r="535" spans="1:53" x14ac:dyDescent="0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</row>
    <row r="536" spans="1:53" x14ac:dyDescent="0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</row>
    <row r="537" spans="1:53" x14ac:dyDescent="0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</row>
    <row r="538" spans="1:53" x14ac:dyDescent="0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</row>
    <row r="539" spans="1:53" x14ac:dyDescent="0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</row>
    <row r="540" spans="1:53" x14ac:dyDescent="0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</row>
    <row r="541" spans="1:53" x14ac:dyDescent="0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</row>
    <row r="542" spans="1:53" x14ac:dyDescent="0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</row>
    <row r="543" spans="1:53" x14ac:dyDescent="0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</row>
    <row r="544" spans="1:53" x14ac:dyDescent="0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</row>
    <row r="545" spans="1:53" x14ac:dyDescent="0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</row>
    <row r="546" spans="1:53" x14ac:dyDescent="0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</row>
    <row r="547" spans="1:53" x14ac:dyDescent="0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</row>
    <row r="548" spans="1:53" x14ac:dyDescent="0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</row>
    <row r="549" spans="1:53" x14ac:dyDescent="0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</row>
    <row r="550" spans="1:53" x14ac:dyDescent="0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</row>
    <row r="551" spans="1:53" x14ac:dyDescent="0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</row>
    <row r="552" spans="1:53" x14ac:dyDescent="0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</row>
    <row r="553" spans="1:53" x14ac:dyDescent="0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</row>
    <row r="554" spans="1:53" x14ac:dyDescent="0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</row>
    <row r="555" spans="1:53" x14ac:dyDescent="0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</row>
    <row r="556" spans="1:53" x14ac:dyDescent="0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</row>
    <row r="557" spans="1:53" x14ac:dyDescent="0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</row>
    <row r="558" spans="1:53" x14ac:dyDescent="0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</row>
    <row r="559" spans="1:53" x14ac:dyDescent="0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</row>
    <row r="560" spans="1:53" x14ac:dyDescent="0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</row>
    <row r="561" spans="1:53" x14ac:dyDescent="0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</row>
    <row r="562" spans="1:53" x14ac:dyDescent="0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</row>
    <row r="563" spans="1:53" x14ac:dyDescent="0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</row>
    <row r="564" spans="1:53" x14ac:dyDescent="0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</row>
    <row r="565" spans="1:53" x14ac:dyDescent="0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</row>
    <row r="566" spans="1:53" x14ac:dyDescent="0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</row>
    <row r="567" spans="1:53" x14ac:dyDescent="0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</row>
    <row r="568" spans="1:53" x14ac:dyDescent="0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</row>
    <row r="569" spans="1:53" x14ac:dyDescent="0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</row>
    <row r="570" spans="1:53" x14ac:dyDescent="0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</row>
    <row r="571" spans="1:53" x14ac:dyDescent="0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</row>
    <row r="572" spans="1:53" x14ac:dyDescent="0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</row>
    <row r="573" spans="1:53" x14ac:dyDescent="0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</row>
    <row r="574" spans="1:53" x14ac:dyDescent="0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</row>
    <row r="575" spans="1:53" x14ac:dyDescent="0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</row>
    <row r="576" spans="1:53" x14ac:dyDescent="0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</row>
    <row r="577" spans="1:53" x14ac:dyDescent="0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</row>
    <row r="578" spans="1:53" x14ac:dyDescent="0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</row>
    <row r="579" spans="1:53" x14ac:dyDescent="0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</row>
    <row r="580" spans="1:53" x14ac:dyDescent="0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</row>
    <row r="581" spans="1:53" x14ac:dyDescent="0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</row>
    <row r="582" spans="1:53" x14ac:dyDescent="0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</row>
    <row r="583" spans="1:53" x14ac:dyDescent="0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</row>
    <row r="584" spans="1:53" x14ac:dyDescent="0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</row>
    <row r="585" spans="1:53" x14ac:dyDescent="0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</row>
    <row r="586" spans="1:53" x14ac:dyDescent="0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</row>
    <row r="587" spans="1:53" x14ac:dyDescent="0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</row>
    <row r="588" spans="1:53" x14ac:dyDescent="0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</row>
    <row r="589" spans="1:53" x14ac:dyDescent="0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</row>
    <row r="590" spans="1:53" x14ac:dyDescent="0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</row>
    <row r="591" spans="1:53" x14ac:dyDescent="0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</row>
    <row r="592" spans="1:53" x14ac:dyDescent="0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</row>
    <row r="593" spans="1:53" x14ac:dyDescent="0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</row>
    <row r="594" spans="1:53" x14ac:dyDescent="0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</row>
    <row r="595" spans="1:53" x14ac:dyDescent="0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</row>
    <row r="596" spans="1:53" x14ac:dyDescent="0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</row>
    <row r="597" spans="1:53" x14ac:dyDescent="0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</row>
    <row r="598" spans="1:53" x14ac:dyDescent="0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</row>
    <row r="599" spans="1:53" x14ac:dyDescent="0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</row>
    <row r="600" spans="1:53" x14ac:dyDescent="0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</row>
    <row r="601" spans="1:53" x14ac:dyDescent="0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</row>
    <row r="602" spans="1:53" x14ac:dyDescent="0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</row>
    <row r="603" spans="1:53" x14ac:dyDescent="0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</row>
    <row r="604" spans="1:53" x14ac:dyDescent="0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</row>
    <row r="605" spans="1:53" x14ac:dyDescent="0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</row>
    <row r="606" spans="1:53" x14ac:dyDescent="0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</row>
    <row r="607" spans="1:53" x14ac:dyDescent="0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</row>
    <row r="608" spans="1:53" x14ac:dyDescent="0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</row>
    <row r="609" spans="1:53" x14ac:dyDescent="0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</row>
    <row r="610" spans="1:53" x14ac:dyDescent="0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</row>
    <row r="611" spans="1:53" x14ac:dyDescent="0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</row>
    <row r="612" spans="1:53" x14ac:dyDescent="0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</row>
    <row r="613" spans="1:53" x14ac:dyDescent="0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</row>
    <row r="614" spans="1:53" x14ac:dyDescent="0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</row>
    <row r="615" spans="1:53" x14ac:dyDescent="0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</row>
    <row r="616" spans="1:53" x14ac:dyDescent="0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</row>
    <row r="617" spans="1:53" x14ac:dyDescent="0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</row>
    <row r="618" spans="1:53" x14ac:dyDescent="0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</row>
    <row r="619" spans="1:53" x14ac:dyDescent="0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</row>
    <row r="620" spans="1:53" x14ac:dyDescent="0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</row>
    <row r="621" spans="1:53" x14ac:dyDescent="0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</row>
    <row r="622" spans="1:53" x14ac:dyDescent="0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</row>
    <row r="623" spans="1:53" x14ac:dyDescent="0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</row>
    <row r="624" spans="1:53" x14ac:dyDescent="0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</row>
    <row r="625" spans="1:53" x14ac:dyDescent="0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</row>
    <row r="626" spans="1:53" x14ac:dyDescent="0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</row>
    <row r="627" spans="1:53" x14ac:dyDescent="0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</row>
    <row r="628" spans="1:53" x14ac:dyDescent="0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</row>
    <row r="629" spans="1:53" x14ac:dyDescent="0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</row>
    <row r="630" spans="1:53" x14ac:dyDescent="0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</row>
    <row r="631" spans="1:53" x14ac:dyDescent="0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</row>
    <row r="632" spans="1:53" x14ac:dyDescent="0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</row>
    <row r="633" spans="1:53" x14ac:dyDescent="0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</row>
    <row r="634" spans="1:53" x14ac:dyDescent="0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</row>
    <row r="635" spans="1:53" x14ac:dyDescent="0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</row>
    <row r="636" spans="1:53" x14ac:dyDescent="0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</row>
    <row r="637" spans="1:53" x14ac:dyDescent="0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</row>
    <row r="638" spans="1:53" x14ac:dyDescent="0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</row>
    <row r="639" spans="1:53" x14ac:dyDescent="0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</row>
    <row r="640" spans="1:53" x14ac:dyDescent="0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</row>
    <row r="641" spans="1:53" x14ac:dyDescent="0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</row>
    <row r="642" spans="1:53" x14ac:dyDescent="0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</row>
    <row r="643" spans="1:53" x14ac:dyDescent="0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</row>
    <row r="644" spans="1:53" x14ac:dyDescent="0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</row>
    <row r="645" spans="1:53" x14ac:dyDescent="0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</row>
    <row r="646" spans="1:53" x14ac:dyDescent="0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</row>
    <row r="647" spans="1:53" x14ac:dyDescent="0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</row>
    <row r="648" spans="1:53" x14ac:dyDescent="0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</row>
    <row r="649" spans="1:53" x14ac:dyDescent="0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</row>
    <row r="650" spans="1:53" x14ac:dyDescent="0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</row>
    <row r="651" spans="1:53" x14ac:dyDescent="0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</row>
    <row r="652" spans="1:53" x14ac:dyDescent="0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</row>
    <row r="653" spans="1:53" x14ac:dyDescent="0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</row>
    <row r="654" spans="1:53" x14ac:dyDescent="0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</row>
    <row r="655" spans="1:53" x14ac:dyDescent="0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</row>
    <row r="656" spans="1:53" x14ac:dyDescent="0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</row>
    <row r="657" spans="1:53" x14ac:dyDescent="0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</row>
    <row r="658" spans="1:53" x14ac:dyDescent="0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</row>
    <row r="659" spans="1:53" x14ac:dyDescent="0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</row>
    <row r="660" spans="1:53" x14ac:dyDescent="0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</row>
    <row r="661" spans="1:53" x14ac:dyDescent="0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</row>
    <row r="662" spans="1:53" x14ac:dyDescent="0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</row>
    <row r="663" spans="1:53" x14ac:dyDescent="0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</row>
    <row r="664" spans="1:53" x14ac:dyDescent="0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</row>
    <row r="665" spans="1:53" x14ac:dyDescent="0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</row>
    <row r="666" spans="1:53" x14ac:dyDescent="0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</row>
    <row r="667" spans="1:53" x14ac:dyDescent="0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</row>
    <row r="668" spans="1:53" x14ac:dyDescent="0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</row>
    <row r="669" spans="1:53" x14ac:dyDescent="0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</row>
    <row r="670" spans="1:53" x14ac:dyDescent="0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</row>
    <row r="671" spans="1:53" x14ac:dyDescent="0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</row>
    <row r="672" spans="1:53" x14ac:dyDescent="0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</row>
    <row r="673" spans="1:53" x14ac:dyDescent="0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</row>
    <row r="674" spans="1:53" x14ac:dyDescent="0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</row>
    <row r="675" spans="1:53" x14ac:dyDescent="0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</row>
    <row r="676" spans="1:53" x14ac:dyDescent="0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</row>
    <row r="677" spans="1:53" x14ac:dyDescent="0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</row>
    <row r="678" spans="1:53" x14ac:dyDescent="0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</row>
    <row r="679" spans="1:53" x14ac:dyDescent="0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</row>
    <row r="680" spans="1:53" x14ac:dyDescent="0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</row>
    <row r="681" spans="1:53" x14ac:dyDescent="0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</row>
    <row r="682" spans="1:53" x14ac:dyDescent="0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</row>
    <row r="683" spans="1:53" x14ac:dyDescent="0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</row>
    <row r="684" spans="1:53" x14ac:dyDescent="0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</row>
    <row r="685" spans="1:53" x14ac:dyDescent="0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</row>
    <row r="686" spans="1:53" x14ac:dyDescent="0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</row>
    <row r="687" spans="1:53" x14ac:dyDescent="0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</row>
    <row r="688" spans="1:53" x14ac:dyDescent="0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</row>
    <row r="689" spans="1:53" x14ac:dyDescent="0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</row>
    <row r="690" spans="1:53" x14ac:dyDescent="0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</row>
    <row r="691" spans="1:53" x14ac:dyDescent="0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</row>
    <row r="692" spans="1:53" x14ac:dyDescent="0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</row>
    <row r="693" spans="1:53" x14ac:dyDescent="0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</row>
    <row r="694" spans="1:53" x14ac:dyDescent="0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</row>
    <row r="695" spans="1:53" x14ac:dyDescent="0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</row>
    <row r="696" spans="1:53" x14ac:dyDescent="0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</row>
    <row r="697" spans="1:53" x14ac:dyDescent="0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</row>
    <row r="698" spans="1:53" x14ac:dyDescent="0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</row>
    <row r="699" spans="1:53" x14ac:dyDescent="0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</row>
    <row r="700" spans="1:53" x14ac:dyDescent="0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</row>
    <row r="701" spans="1:53" x14ac:dyDescent="0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</row>
    <row r="702" spans="1:53" x14ac:dyDescent="0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</row>
    <row r="703" spans="1:53" x14ac:dyDescent="0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</row>
    <row r="704" spans="1:53" x14ac:dyDescent="0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</row>
    <row r="705" spans="1:53" x14ac:dyDescent="0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</row>
    <row r="706" spans="1:53" x14ac:dyDescent="0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</row>
    <row r="707" spans="1:53" x14ac:dyDescent="0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</row>
    <row r="708" spans="1:53" x14ac:dyDescent="0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</row>
    <row r="709" spans="1:53" x14ac:dyDescent="0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</row>
    <row r="710" spans="1:53" x14ac:dyDescent="0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</row>
    <row r="711" spans="1:53" x14ac:dyDescent="0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</row>
    <row r="712" spans="1:53" x14ac:dyDescent="0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</row>
    <row r="713" spans="1:53" x14ac:dyDescent="0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</row>
    <row r="714" spans="1:53" x14ac:dyDescent="0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</row>
    <row r="715" spans="1:53" x14ac:dyDescent="0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</row>
    <row r="716" spans="1:53" x14ac:dyDescent="0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</row>
    <row r="717" spans="1:53" x14ac:dyDescent="0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</row>
    <row r="718" spans="1:53" x14ac:dyDescent="0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</row>
    <row r="719" spans="1:53" x14ac:dyDescent="0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</row>
    <row r="720" spans="1:53" x14ac:dyDescent="0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</row>
    <row r="721" spans="1:53" x14ac:dyDescent="0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</row>
    <row r="722" spans="1:53" x14ac:dyDescent="0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</row>
    <row r="723" spans="1:53" x14ac:dyDescent="0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</row>
    <row r="724" spans="1:53" x14ac:dyDescent="0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</row>
    <row r="725" spans="1:53" x14ac:dyDescent="0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</row>
    <row r="726" spans="1:53" x14ac:dyDescent="0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</row>
    <row r="727" spans="1:53" x14ac:dyDescent="0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</row>
    <row r="728" spans="1:53" x14ac:dyDescent="0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</row>
    <row r="729" spans="1:53" x14ac:dyDescent="0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</row>
    <row r="730" spans="1:53" x14ac:dyDescent="0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</row>
    <row r="731" spans="1:53" x14ac:dyDescent="0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</row>
    <row r="732" spans="1:53" x14ac:dyDescent="0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</row>
    <row r="733" spans="1:53" x14ac:dyDescent="0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</row>
    <row r="734" spans="1:53" x14ac:dyDescent="0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</row>
    <row r="735" spans="1:53" x14ac:dyDescent="0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</row>
    <row r="736" spans="1:53" x14ac:dyDescent="0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</row>
    <row r="737" spans="1:53" x14ac:dyDescent="0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</row>
    <row r="738" spans="1:53" x14ac:dyDescent="0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</row>
    <row r="739" spans="1:53" x14ac:dyDescent="0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</row>
    <row r="740" spans="1:53" x14ac:dyDescent="0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</row>
    <row r="741" spans="1:53" x14ac:dyDescent="0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</row>
    <row r="742" spans="1:53" x14ac:dyDescent="0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</row>
    <row r="743" spans="1:53" x14ac:dyDescent="0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</row>
    <row r="744" spans="1:53" x14ac:dyDescent="0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</row>
    <row r="745" spans="1:53" x14ac:dyDescent="0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</row>
    <row r="746" spans="1:53" x14ac:dyDescent="0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</row>
    <row r="747" spans="1:53" x14ac:dyDescent="0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</row>
    <row r="748" spans="1:53" x14ac:dyDescent="0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</row>
    <row r="749" spans="1:53" x14ac:dyDescent="0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</row>
    <row r="750" spans="1:53" x14ac:dyDescent="0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</row>
    <row r="751" spans="1:53" x14ac:dyDescent="0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</row>
    <row r="752" spans="1:53" x14ac:dyDescent="0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</row>
    <row r="753" spans="1:53" x14ac:dyDescent="0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</row>
    <row r="754" spans="1:53" x14ac:dyDescent="0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</row>
    <row r="755" spans="1:53" x14ac:dyDescent="0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</row>
    <row r="756" spans="1:53" x14ac:dyDescent="0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</row>
    <row r="757" spans="1:53" x14ac:dyDescent="0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</row>
    <row r="758" spans="1:53" x14ac:dyDescent="0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</row>
    <row r="759" spans="1:53" x14ac:dyDescent="0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</row>
    <row r="760" spans="1:53" x14ac:dyDescent="0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</row>
    <row r="761" spans="1:53" x14ac:dyDescent="0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</row>
    <row r="762" spans="1:53" x14ac:dyDescent="0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</row>
    <row r="763" spans="1:53" x14ac:dyDescent="0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</row>
    <row r="764" spans="1:53" x14ac:dyDescent="0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</row>
    <row r="765" spans="1:53" x14ac:dyDescent="0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</row>
    <row r="766" spans="1:53" x14ac:dyDescent="0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</row>
    <row r="767" spans="1:53" x14ac:dyDescent="0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</row>
    <row r="768" spans="1:53" x14ac:dyDescent="0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</row>
    <row r="769" spans="1:53" x14ac:dyDescent="0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</row>
    <row r="770" spans="1:53" x14ac:dyDescent="0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</row>
    <row r="771" spans="1:53" x14ac:dyDescent="0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</row>
    <row r="772" spans="1:53" x14ac:dyDescent="0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</row>
    <row r="773" spans="1:53" x14ac:dyDescent="0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</row>
    <row r="774" spans="1:53" x14ac:dyDescent="0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</row>
    <row r="775" spans="1:53" x14ac:dyDescent="0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</row>
    <row r="776" spans="1:53" x14ac:dyDescent="0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</row>
    <row r="777" spans="1:53" x14ac:dyDescent="0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</row>
    <row r="778" spans="1:53" x14ac:dyDescent="0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</row>
    <row r="779" spans="1:53" x14ac:dyDescent="0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</row>
    <row r="780" spans="1:53" x14ac:dyDescent="0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</row>
    <row r="781" spans="1:53" x14ac:dyDescent="0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</row>
    <row r="782" spans="1:53" x14ac:dyDescent="0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</row>
    <row r="783" spans="1:53" x14ac:dyDescent="0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</row>
    <row r="784" spans="1:53" x14ac:dyDescent="0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</row>
    <row r="785" spans="1:53" x14ac:dyDescent="0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</row>
    <row r="786" spans="1:53" x14ac:dyDescent="0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</row>
    <row r="787" spans="1:53" x14ac:dyDescent="0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</row>
    <row r="788" spans="1:53" x14ac:dyDescent="0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</row>
    <row r="789" spans="1:53" x14ac:dyDescent="0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</row>
    <row r="790" spans="1:53" x14ac:dyDescent="0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</row>
    <row r="791" spans="1:53" x14ac:dyDescent="0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</row>
    <row r="792" spans="1:53" x14ac:dyDescent="0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</row>
    <row r="793" spans="1:53" x14ac:dyDescent="0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</row>
    <row r="794" spans="1:53" x14ac:dyDescent="0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</row>
    <row r="795" spans="1:53" x14ac:dyDescent="0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</row>
    <row r="796" spans="1:53" x14ac:dyDescent="0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</row>
    <row r="797" spans="1:53" x14ac:dyDescent="0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</row>
    <row r="798" spans="1:53" x14ac:dyDescent="0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</row>
    <row r="799" spans="1:53" x14ac:dyDescent="0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</row>
    <row r="800" spans="1:53" x14ac:dyDescent="0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</row>
    <row r="801" spans="1:53" x14ac:dyDescent="0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</row>
    <row r="802" spans="1:53" x14ac:dyDescent="0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</row>
    <row r="803" spans="1:53" x14ac:dyDescent="0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</row>
    <row r="804" spans="1:53" x14ac:dyDescent="0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</row>
    <row r="805" spans="1:53" x14ac:dyDescent="0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</row>
    <row r="806" spans="1:53" x14ac:dyDescent="0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</row>
    <row r="807" spans="1:53" x14ac:dyDescent="0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</row>
    <row r="808" spans="1:53" x14ac:dyDescent="0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</row>
    <row r="809" spans="1:53" x14ac:dyDescent="0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</row>
    <row r="810" spans="1:53" x14ac:dyDescent="0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</row>
    <row r="811" spans="1:53" x14ac:dyDescent="0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</row>
    <row r="812" spans="1:53" x14ac:dyDescent="0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</row>
    <row r="813" spans="1:53" x14ac:dyDescent="0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</row>
    <row r="814" spans="1:53" x14ac:dyDescent="0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</row>
    <row r="815" spans="1:53" x14ac:dyDescent="0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</row>
    <row r="816" spans="1:53" x14ac:dyDescent="0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</row>
    <row r="817" spans="1:53" x14ac:dyDescent="0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</row>
    <row r="818" spans="1:53" x14ac:dyDescent="0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</row>
    <row r="819" spans="1:53" x14ac:dyDescent="0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</row>
    <row r="820" spans="1:53" x14ac:dyDescent="0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</row>
    <row r="821" spans="1:53" x14ac:dyDescent="0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</row>
    <row r="822" spans="1:53" x14ac:dyDescent="0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</row>
    <row r="823" spans="1:53" x14ac:dyDescent="0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</row>
    <row r="824" spans="1:53" x14ac:dyDescent="0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</row>
    <row r="825" spans="1:53" x14ac:dyDescent="0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</row>
    <row r="826" spans="1:53" x14ac:dyDescent="0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</row>
    <row r="827" spans="1:53" x14ac:dyDescent="0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</row>
    <row r="828" spans="1:53" x14ac:dyDescent="0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</row>
    <row r="829" spans="1:53" x14ac:dyDescent="0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</row>
    <row r="830" spans="1:53" x14ac:dyDescent="0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</row>
    <row r="831" spans="1:53" x14ac:dyDescent="0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</row>
    <row r="832" spans="1:53" x14ac:dyDescent="0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</row>
    <row r="833" spans="1:53" x14ac:dyDescent="0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</row>
    <row r="834" spans="1:53" x14ac:dyDescent="0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</row>
    <row r="835" spans="1:53" x14ac:dyDescent="0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</row>
    <row r="836" spans="1:53" x14ac:dyDescent="0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</row>
    <row r="837" spans="1:53" x14ac:dyDescent="0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</row>
    <row r="838" spans="1:53" x14ac:dyDescent="0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</row>
    <row r="839" spans="1:53" x14ac:dyDescent="0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</row>
    <row r="840" spans="1:53" x14ac:dyDescent="0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</row>
    <row r="841" spans="1:53" x14ac:dyDescent="0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</row>
    <row r="842" spans="1:53" x14ac:dyDescent="0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</row>
    <row r="843" spans="1:53" x14ac:dyDescent="0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</row>
    <row r="844" spans="1:53" x14ac:dyDescent="0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</row>
    <row r="845" spans="1:53" x14ac:dyDescent="0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</row>
    <row r="846" spans="1:53" x14ac:dyDescent="0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</row>
    <row r="847" spans="1:53" x14ac:dyDescent="0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</row>
    <row r="848" spans="1:53" x14ac:dyDescent="0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</row>
    <row r="849" spans="1:53" x14ac:dyDescent="0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</row>
    <row r="850" spans="1:53" x14ac:dyDescent="0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</row>
    <row r="851" spans="1:53" x14ac:dyDescent="0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</row>
    <row r="852" spans="1:53" x14ac:dyDescent="0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</row>
    <row r="853" spans="1:53" x14ac:dyDescent="0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</row>
    <row r="854" spans="1:53" x14ac:dyDescent="0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</row>
    <row r="855" spans="1:53" x14ac:dyDescent="0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</row>
    <row r="856" spans="1:53" x14ac:dyDescent="0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</row>
    <row r="857" spans="1:53" x14ac:dyDescent="0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</row>
    <row r="858" spans="1:53" x14ac:dyDescent="0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</row>
    <row r="859" spans="1:53" x14ac:dyDescent="0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</row>
    <row r="860" spans="1:53" x14ac:dyDescent="0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</row>
    <row r="861" spans="1:53" x14ac:dyDescent="0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</row>
    <row r="862" spans="1:53" x14ac:dyDescent="0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</row>
    <row r="863" spans="1:53" x14ac:dyDescent="0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</row>
    <row r="864" spans="1:53" x14ac:dyDescent="0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</row>
    <row r="865" spans="1:53" x14ac:dyDescent="0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</row>
    <row r="866" spans="1:53" x14ac:dyDescent="0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</row>
    <row r="867" spans="1:53" x14ac:dyDescent="0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</row>
    <row r="868" spans="1:53" x14ac:dyDescent="0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</row>
    <row r="869" spans="1:53" x14ac:dyDescent="0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</row>
    <row r="870" spans="1:53" x14ac:dyDescent="0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</row>
    <row r="871" spans="1:53" x14ac:dyDescent="0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</row>
    <row r="872" spans="1:53" x14ac:dyDescent="0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</row>
    <row r="873" spans="1:53" x14ac:dyDescent="0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</row>
    <row r="874" spans="1:53" x14ac:dyDescent="0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</row>
    <row r="875" spans="1:53" x14ac:dyDescent="0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</row>
    <row r="876" spans="1:53" x14ac:dyDescent="0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</row>
    <row r="877" spans="1:53" x14ac:dyDescent="0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</row>
    <row r="878" spans="1:53" x14ac:dyDescent="0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</row>
    <row r="879" spans="1:53" x14ac:dyDescent="0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</row>
    <row r="880" spans="1:53" x14ac:dyDescent="0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</row>
    <row r="881" spans="1:53" x14ac:dyDescent="0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</row>
    <row r="882" spans="1:53" x14ac:dyDescent="0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</row>
    <row r="883" spans="1:53" x14ac:dyDescent="0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</row>
    <row r="884" spans="1:53" x14ac:dyDescent="0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</row>
    <row r="885" spans="1:53" x14ac:dyDescent="0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</row>
    <row r="886" spans="1:53" x14ac:dyDescent="0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</row>
    <row r="887" spans="1:53" x14ac:dyDescent="0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</row>
    <row r="888" spans="1:53" x14ac:dyDescent="0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</row>
    <row r="889" spans="1:53" x14ac:dyDescent="0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</row>
    <row r="890" spans="1:53" x14ac:dyDescent="0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</row>
    <row r="891" spans="1:53" x14ac:dyDescent="0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</row>
    <row r="892" spans="1:53" x14ac:dyDescent="0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</row>
    <row r="893" spans="1:53" x14ac:dyDescent="0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</row>
    <row r="894" spans="1:53" x14ac:dyDescent="0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</row>
    <row r="895" spans="1:53" x14ac:dyDescent="0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</row>
    <row r="896" spans="1:53" x14ac:dyDescent="0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</row>
    <row r="897" spans="1:53" x14ac:dyDescent="0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</row>
    <row r="898" spans="1:53" x14ac:dyDescent="0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</row>
    <row r="899" spans="1:53" x14ac:dyDescent="0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</row>
    <row r="900" spans="1:53" x14ac:dyDescent="0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</row>
    <row r="901" spans="1:53" x14ac:dyDescent="0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</row>
    <row r="902" spans="1:53" x14ac:dyDescent="0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</row>
    <row r="903" spans="1:53" x14ac:dyDescent="0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</row>
    <row r="904" spans="1:53" x14ac:dyDescent="0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</row>
    <row r="905" spans="1:53" x14ac:dyDescent="0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</row>
    <row r="906" spans="1:53" x14ac:dyDescent="0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</row>
    <row r="907" spans="1:53" x14ac:dyDescent="0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</row>
    <row r="908" spans="1:53" x14ac:dyDescent="0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</row>
    <row r="909" spans="1:53" x14ac:dyDescent="0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</row>
    <row r="910" spans="1:53" x14ac:dyDescent="0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</row>
    <row r="911" spans="1:53" x14ac:dyDescent="0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</row>
    <row r="912" spans="1:53" x14ac:dyDescent="0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</row>
    <row r="913" spans="1:53" x14ac:dyDescent="0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</row>
    <row r="914" spans="1:53" x14ac:dyDescent="0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</row>
    <row r="915" spans="1:53" x14ac:dyDescent="0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</row>
    <row r="916" spans="1:53" x14ac:dyDescent="0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</row>
    <row r="917" spans="1:53" x14ac:dyDescent="0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</row>
    <row r="918" spans="1:53" x14ac:dyDescent="0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</row>
    <row r="919" spans="1:53" x14ac:dyDescent="0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</row>
    <row r="920" spans="1:53" x14ac:dyDescent="0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</row>
    <row r="921" spans="1:53" x14ac:dyDescent="0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</row>
    <row r="922" spans="1:53" x14ac:dyDescent="0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</row>
    <row r="923" spans="1:53" x14ac:dyDescent="0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</row>
    <row r="924" spans="1:53" x14ac:dyDescent="0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</row>
    <row r="925" spans="1:53" x14ac:dyDescent="0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</row>
    <row r="926" spans="1:53" x14ac:dyDescent="0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</row>
    <row r="927" spans="1:53" x14ac:dyDescent="0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</row>
    <row r="928" spans="1:53" x14ac:dyDescent="0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</row>
    <row r="929" spans="1:53" x14ac:dyDescent="0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</row>
    <row r="930" spans="1:53" x14ac:dyDescent="0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</row>
    <row r="931" spans="1:53" x14ac:dyDescent="0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</row>
    <row r="932" spans="1:53" x14ac:dyDescent="0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</row>
    <row r="933" spans="1:53" x14ac:dyDescent="0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</row>
    <row r="934" spans="1:53" x14ac:dyDescent="0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</row>
    <row r="935" spans="1:53" x14ac:dyDescent="0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</row>
    <row r="936" spans="1:53" x14ac:dyDescent="0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</row>
    <row r="937" spans="1:53" x14ac:dyDescent="0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</row>
    <row r="938" spans="1:53" x14ac:dyDescent="0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</row>
    <row r="939" spans="1:53" x14ac:dyDescent="0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</row>
    <row r="940" spans="1:53" x14ac:dyDescent="0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</row>
    <row r="941" spans="1:53" x14ac:dyDescent="0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</row>
    <row r="942" spans="1:53" x14ac:dyDescent="0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</row>
    <row r="943" spans="1:53" x14ac:dyDescent="0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</row>
    <row r="944" spans="1:53" x14ac:dyDescent="0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</row>
    <row r="945" spans="1:53" x14ac:dyDescent="0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</row>
    <row r="946" spans="1:53" x14ac:dyDescent="0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</row>
    <row r="947" spans="1:53" x14ac:dyDescent="0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</row>
    <row r="948" spans="1:53" x14ac:dyDescent="0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</row>
    <row r="949" spans="1:53" x14ac:dyDescent="0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</row>
    <row r="950" spans="1:53" x14ac:dyDescent="0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</row>
    <row r="951" spans="1:53" x14ac:dyDescent="0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</row>
    <row r="952" spans="1:53" x14ac:dyDescent="0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</row>
    <row r="953" spans="1:53" x14ac:dyDescent="0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</row>
    <row r="954" spans="1:53" x14ac:dyDescent="0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</row>
    <row r="955" spans="1:53" x14ac:dyDescent="0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</row>
    <row r="956" spans="1:53" x14ac:dyDescent="0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</row>
    <row r="957" spans="1:53" x14ac:dyDescent="0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</row>
    <row r="958" spans="1:53" x14ac:dyDescent="0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</row>
    <row r="959" spans="1:53" x14ac:dyDescent="0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</row>
    <row r="960" spans="1:53" x14ac:dyDescent="0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</row>
    <row r="961" spans="1:53" x14ac:dyDescent="0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</row>
    <row r="962" spans="1:53" x14ac:dyDescent="0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</row>
    <row r="963" spans="1:53" x14ac:dyDescent="0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</row>
    <row r="964" spans="1:53" x14ac:dyDescent="0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</row>
    <row r="965" spans="1:53" x14ac:dyDescent="0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</row>
    <row r="966" spans="1:53" x14ac:dyDescent="0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</row>
    <row r="967" spans="1:53" x14ac:dyDescent="0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</row>
    <row r="968" spans="1:53" x14ac:dyDescent="0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</row>
    <row r="969" spans="1:53" x14ac:dyDescent="0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</row>
    <row r="970" spans="1:53" x14ac:dyDescent="0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</row>
    <row r="971" spans="1:53" x14ac:dyDescent="0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</row>
    <row r="972" spans="1:53" x14ac:dyDescent="0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</row>
    <row r="973" spans="1:53" x14ac:dyDescent="0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</row>
    <row r="974" spans="1:53" x14ac:dyDescent="0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</row>
    <row r="975" spans="1:53" x14ac:dyDescent="0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</row>
    <row r="976" spans="1:53" x14ac:dyDescent="0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</row>
    <row r="977" spans="1:53" x14ac:dyDescent="0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</row>
    <row r="978" spans="1:53" x14ac:dyDescent="0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</row>
    <row r="979" spans="1:53" x14ac:dyDescent="0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</row>
    <row r="980" spans="1:53" x14ac:dyDescent="0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</row>
    <row r="981" spans="1:53" x14ac:dyDescent="0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</row>
    <row r="982" spans="1:53" x14ac:dyDescent="0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</row>
    <row r="983" spans="1:53" x14ac:dyDescent="0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</row>
    <row r="984" spans="1:53" x14ac:dyDescent="0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</row>
    <row r="985" spans="1:53" x14ac:dyDescent="0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</row>
    <row r="986" spans="1:53" x14ac:dyDescent="0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</row>
    <row r="987" spans="1:53" x14ac:dyDescent="0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</row>
    <row r="988" spans="1:53" x14ac:dyDescent="0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</row>
    <row r="989" spans="1:53" x14ac:dyDescent="0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</row>
    <row r="990" spans="1:53" x14ac:dyDescent="0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</row>
    <row r="991" spans="1:53" x14ac:dyDescent="0.7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</row>
    <row r="992" spans="1:53" x14ac:dyDescent="0.7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</row>
    <row r="993" spans="1:53" x14ac:dyDescent="0.7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</row>
    <row r="994" spans="1:53" x14ac:dyDescent="0.7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</row>
    <row r="995" spans="1:53" x14ac:dyDescent="0.7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</row>
    <row r="996" spans="1:53" x14ac:dyDescent="0.7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</row>
    <row r="997" spans="1:53" x14ac:dyDescent="0.7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</row>
    <row r="998" spans="1:53" x14ac:dyDescent="0.7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</row>
    <row r="999" spans="1:53" x14ac:dyDescent="0.7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</row>
    <row r="1000" spans="1:53" x14ac:dyDescent="0.75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</row>
    <row r="1001" spans="1:53" x14ac:dyDescent="0.75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R1001" s="71"/>
      <c r="AS1001" s="71"/>
      <c r="AT1001" s="71"/>
      <c r="AU1001" s="71"/>
      <c r="AV1001" s="71"/>
      <c r="AW1001" s="71"/>
      <c r="AX1001" s="71"/>
      <c r="AY1001" s="71"/>
      <c r="AZ1001" s="71"/>
      <c r="BA1001" s="71"/>
    </row>
    <row r="1002" spans="1:53" x14ac:dyDescent="0.75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R1002" s="71"/>
      <c r="AS1002" s="71"/>
      <c r="AT1002" s="71"/>
      <c r="AU1002" s="71"/>
      <c r="AV1002" s="71"/>
      <c r="AW1002" s="71"/>
      <c r="AX1002" s="71"/>
      <c r="AY1002" s="71"/>
      <c r="AZ1002" s="71"/>
      <c r="BA1002" s="71"/>
    </row>
    <row r="1003" spans="1:53" x14ac:dyDescent="0.75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R1003" s="71"/>
      <c r="AS1003" s="71"/>
      <c r="AT1003" s="71"/>
      <c r="AU1003" s="71"/>
      <c r="AV1003" s="71"/>
      <c r="AW1003" s="71"/>
      <c r="AX1003" s="71"/>
      <c r="AY1003" s="71"/>
      <c r="AZ1003" s="71"/>
      <c r="BA1003" s="71"/>
    </row>
    <row r="1004" spans="1:53" x14ac:dyDescent="0.75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R1004" s="71"/>
      <c r="AS1004" s="71"/>
      <c r="AT1004" s="71"/>
      <c r="AU1004" s="71"/>
      <c r="AV1004" s="71"/>
      <c r="AW1004" s="71"/>
      <c r="AX1004" s="71"/>
      <c r="AY1004" s="71"/>
      <c r="AZ1004" s="71"/>
      <c r="BA1004" s="71"/>
    </row>
    <row r="1005" spans="1:53" x14ac:dyDescent="0.75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R1005" s="71"/>
      <c r="AS1005" s="71"/>
      <c r="AT1005" s="71"/>
      <c r="AU1005" s="71"/>
      <c r="AV1005" s="71"/>
      <c r="AW1005" s="71"/>
      <c r="AX1005" s="71"/>
      <c r="AY1005" s="71"/>
      <c r="AZ1005" s="71"/>
      <c r="BA1005" s="71"/>
    </row>
    <row r="1006" spans="1:53" x14ac:dyDescent="0.75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R1006" s="71"/>
      <c r="AS1006" s="71"/>
      <c r="AT1006" s="71"/>
      <c r="AU1006" s="71"/>
      <c r="AV1006" s="71"/>
      <c r="AW1006" s="71"/>
      <c r="AX1006" s="71"/>
      <c r="AY1006" s="71"/>
      <c r="AZ1006" s="71"/>
      <c r="BA1006" s="71"/>
    </row>
    <row r="1007" spans="1:53" x14ac:dyDescent="0.75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R1007" s="71"/>
      <c r="AS1007" s="71"/>
      <c r="AT1007" s="71"/>
      <c r="AU1007" s="71"/>
      <c r="AV1007" s="71"/>
      <c r="AW1007" s="71"/>
      <c r="AX1007" s="71"/>
      <c r="AY1007" s="71"/>
      <c r="AZ1007" s="71"/>
      <c r="BA1007" s="71"/>
    </row>
    <row r="1008" spans="1:53" x14ac:dyDescent="0.75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</row>
    <row r="1009" spans="1:53" x14ac:dyDescent="0.7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</row>
    <row r="1010" spans="1:53" x14ac:dyDescent="0.75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</row>
    <row r="1011" spans="1:53" x14ac:dyDescent="0.75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</row>
    <row r="1012" spans="1:53" x14ac:dyDescent="0.75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R1012" s="71"/>
      <c r="AS1012" s="71"/>
      <c r="AT1012" s="71"/>
      <c r="AU1012" s="71"/>
      <c r="AV1012" s="71"/>
      <c r="AW1012" s="71"/>
      <c r="AX1012" s="71"/>
      <c r="AY1012" s="71"/>
      <c r="AZ1012" s="71"/>
      <c r="BA1012" s="71"/>
    </row>
    <row r="1013" spans="1:53" x14ac:dyDescent="0.75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R1013" s="71"/>
      <c r="AS1013" s="71"/>
      <c r="AT1013" s="71"/>
      <c r="AU1013" s="71"/>
      <c r="AV1013" s="71"/>
      <c r="AW1013" s="71"/>
      <c r="AX1013" s="71"/>
      <c r="AY1013" s="71"/>
      <c r="AZ1013" s="71"/>
      <c r="BA1013" s="71"/>
    </row>
    <row r="1014" spans="1:53" x14ac:dyDescent="0.75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R1014" s="71"/>
      <c r="AS1014" s="71"/>
      <c r="AT1014" s="71"/>
      <c r="AU1014" s="71"/>
      <c r="AV1014" s="71"/>
      <c r="AW1014" s="71"/>
      <c r="AX1014" s="71"/>
      <c r="AY1014" s="71"/>
      <c r="AZ1014" s="71"/>
      <c r="BA1014" s="71"/>
    </row>
    <row r="1015" spans="1:53" x14ac:dyDescent="0.75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R1015" s="71"/>
      <c r="AS1015" s="71"/>
      <c r="AT1015" s="71"/>
      <c r="AU1015" s="71"/>
      <c r="AV1015" s="71"/>
      <c r="AW1015" s="71"/>
      <c r="AX1015" s="71"/>
      <c r="AY1015" s="71"/>
      <c r="AZ1015" s="71"/>
      <c r="BA1015" s="71"/>
    </row>
    <row r="1016" spans="1:53" x14ac:dyDescent="0.75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R1016" s="71"/>
      <c r="AS1016" s="71"/>
      <c r="AT1016" s="71"/>
      <c r="AU1016" s="71"/>
      <c r="AV1016" s="71"/>
      <c r="AW1016" s="71"/>
      <c r="AX1016" s="71"/>
      <c r="AY1016" s="71"/>
      <c r="AZ1016" s="71"/>
      <c r="BA1016" s="71"/>
    </row>
    <row r="1017" spans="1:53" x14ac:dyDescent="0.75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R1017" s="71"/>
      <c r="AS1017" s="71"/>
      <c r="AT1017" s="71"/>
      <c r="AU1017" s="71"/>
      <c r="AV1017" s="71"/>
      <c r="AW1017" s="71"/>
      <c r="AX1017" s="71"/>
      <c r="AY1017" s="71"/>
      <c r="AZ1017" s="71"/>
      <c r="BA1017" s="71"/>
    </row>
    <row r="1018" spans="1:53" x14ac:dyDescent="0.75">
      <c r="A1018" s="71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R1018" s="71"/>
      <c r="AS1018" s="71"/>
      <c r="AT1018" s="71"/>
      <c r="AU1018" s="71"/>
      <c r="AV1018" s="71"/>
      <c r="AW1018" s="71"/>
      <c r="AX1018" s="71"/>
      <c r="AY1018" s="71"/>
      <c r="AZ1018" s="71"/>
      <c r="BA1018" s="71"/>
    </row>
    <row r="1019" spans="1:53" x14ac:dyDescent="0.75">
      <c r="A1019" s="71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R1019" s="71"/>
      <c r="AS1019" s="71"/>
      <c r="AT1019" s="71"/>
      <c r="AU1019" s="71"/>
      <c r="AV1019" s="71"/>
      <c r="AW1019" s="71"/>
      <c r="AX1019" s="71"/>
      <c r="AY1019" s="71"/>
      <c r="AZ1019" s="71"/>
      <c r="BA1019" s="71"/>
    </row>
    <row r="1020" spans="1:53" x14ac:dyDescent="0.75">
      <c r="A1020" s="71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</row>
    <row r="1021" spans="1:53" x14ac:dyDescent="0.75">
      <c r="A1021" s="71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</row>
    <row r="1022" spans="1:53" x14ac:dyDescent="0.75">
      <c r="A1022" s="71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</row>
    <row r="1023" spans="1:53" x14ac:dyDescent="0.75">
      <c r="A1023" s="71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R1023" s="71"/>
      <c r="AS1023" s="71"/>
      <c r="AT1023" s="71"/>
      <c r="AU1023" s="71"/>
      <c r="AV1023" s="71"/>
      <c r="AW1023" s="71"/>
      <c r="AX1023" s="71"/>
      <c r="AY1023" s="71"/>
      <c r="AZ1023" s="71"/>
      <c r="BA1023" s="71"/>
    </row>
    <row r="1024" spans="1:53" x14ac:dyDescent="0.75">
      <c r="A1024" s="71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R1024" s="71"/>
      <c r="AS1024" s="71"/>
      <c r="AT1024" s="71"/>
      <c r="AU1024" s="71"/>
      <c r="AV1024" s="71"/>
      <c r="AW1024" s="71"/>
      <c r="AX1024" s="71"/>
      <c r="AY1024" s="71"/>
      <c r="AZ1024" s="71"/>
      <c r="BA1024" s="71"/>
    </row>
    <row r="1025" spans="1:53" x14ac:dyDescent="0.75">
      <c r="A1025" s="71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R1025" s="71"/>
      <c r="AS1025" s="71"/>
      <c r="AT1025" s="71"/>
      <c r="AU1025" s="71"/>
      <c r="AV1025" s="71"/>
      <c r="AW1025" s="71"/>
      <c r="AX1025" s="71"/>
      <c r="AY1025" s="71"/>
      <c r="AZ1025" s="71"/>
      <c r="BA1025" s="71"/>
    </row>
    <row r="1026" spans="1:53" x14ac:dyDescent="0.75">
      <c r="A1026" s="71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R1026" s="71"/>
      <c r="AS1026" s="71"/>
      <c r="AT1026" s="71"/>
      <c r="AU1026" s="71"/>
      <c r="AV1026" s="71"/>
      <c r="AW1026" s="71"/>
      <c r="AX1026" s="71"/>
      <c r="AY1026" s="71"/>
      <c r="AZ1026" s="71"/>
      <c r="BA1026" s="71"/>
    </row>
    <row r="1027" spans="1:53" x14ac:dyDescent="0.75">
      <c r="A1027" s="71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R1027" s="71"/>
      <c r="AS1027" s="71"/>
      <c r="AT1027" s="71"/>
      <c r="AU1027" s="71"/>
      <c r="AV1027" s="71"/>
      <c r="AW1027" s="71"/>
      <c r="AX1027" s="71"/>
      <c r="AY1027" s="71"/>
      <c r="AZ1027" s="71"/>
      <c r="BA1027" s="71"/>
    </row>
    <row r="1028" spans="1:53" x14ac:dyDescent="0.75">
      <c r="A1028" s="71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R1028" s="71"/>
      <c r="AS1028" s="71"/>
      <c r="AT1028" s="71"/>
      <c r="AU1028" s="71"/>
      <c r="AV1028" s="71"/>
      <c r="AW1028" s="71"/>
      <c r="AX1028" s="71"/>
      <c r="AY1028" s="71"/>
      <c r="AZ1028" s="71"/>
      <c r="BA1028" s="71"/>
    </row>
    <row r="1029" spans="1:53" x14ac:dyDescent="0.75">
      <c r="A1029" s="71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R1029" s="71"/>
      <c r="AS1029" s="71"/>
      <c r="AT1029" s="71"/>
      <c r="AU1029" s="71"/>
      <c r="AV1029" s="71"/>
      <c r="AW1029" s="71"/>
      <c r="AX1029" s="71"/>
      <c r="AY1029" s="71"/>
      <c r="AZ1029" s="71"/>
      <c r="BA1029" s="71"/>
    </row>
    <row r="1030" spans="1:53" x14ac:dyDescent="0.75">
      <c r="A1030" s="71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</row>
    <row r="1031" spans="1:53" x14ac:dyDescent="0.75">
      <c r="A1031" s="71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R1031" s="71"/>
      <c r="AS1031" s="71"/>
      <c r="AT1031" s="71"/>
      <c r="AU1031" s="71"/>
      <c r="AV1031" s="71"/>
      <c r="AW1031" s="71"/>
      <c r="AX1031" s="71"/>
      <c r="AY1031" s="71"/>
      <c r="AZ1031" s="71"/>
      <c r="BA1031" s="71"/>
    </row>
    <row r="1032" spans="1:53" x14ac:dyDescent="0.75">
      <c r="A1032" s="71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</row>
    <row r="1033" spans="1:53" x14ac:dyDescent="0.75">
      <c r="A1033" s="71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R1033" s="71"/>
      <c r="AS1033" s="71"/>
      <c r="AT1033" s="71"/>
      <c r="AU1033" s="71"/>
      <c r="AV1033" s="71"/>
      <c r="AW1033" s="71"/>
      <c r="AX1033" s="71"/>
      <c r="AY1033" s="71"/>
      <c r="AZ1033" s="71"/>
      <c r="BA1033" s="71"/>
    </row>
    <row r="1034" spans="1:53" x14ac:dyDescent="0.75">
      <c r="A1034" s="71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</row>
    <row r="1035" spans="1:53" x14ac:dyDescent="0.75">
      <c r="A1035" s="71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</row>
    <row r="1036" spans="1:53" x14ac:dyDescent="0.75">
      <c r="A1036" s="71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</row>
    <row r="1037" spans="1:53" x14ac:dyDescent="0.75">
      <c r="A1037" s="71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</row>
    <row r="1038" spans="1:53" x14ac:dyDescent="0.75">
      <c r="A1038" s="71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</row>
    <row r="1039" spans="1:53" x14ac:dyDescent="0.75">
      <c r="A1039" s="71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</row>
    <row r="1040" spans="1:53" x14ac:dyDescent="0.75">
      <c r="A1040" s="71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</row>
    <row r="1041" spans="1:53" x14ac:dyDescent="0.75">
      <c r="A1041" s="71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</row>
    <row r="1042" spans="1:53" x14ac:dyDescent="0.75">
      <c r="A1042" s="71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</row>
    <row r="1043" spans="1:53" x14ac:dyDescent="0.75">
      <c r="A1043" s="71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</row>
    <row r="1044" spans="1:53" x14ac:dyDescent="0.75">
      <c r="A1044" s="71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</row>
    <row r="1045" spans="1:53" x14ac:dyDescent="0.75">
      <c r="A1045" s="71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</row>
    <row r="1046" spans="1:53" x14ac:dyDescent="0.75">
      <c r="A1046" s="71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</row>
    <row r="1047" spans="1:53" x14ac:dyDescent="0.75">
      <c r="A1047" s="71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</row>
    <row r="1048" spans="1:53" x14ac:dyDescent="0.75">
      <c r="A1048" s="71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</row>
    <row r="1049" spans="1:53" x14ac:dyDescent="0.75">
      <c r="A1049" s="71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</row>
    <row r="1050" spans="1:53" x14ac:dyDescent="0.75">
      <c r="A1050" s="71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</row>
    <row r="1051" spans="1:53" x14ac:dyDescent="0.75">
      <c r="A1051" s="71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</row>
    <row r="1052" spans="1:53" x14ac:dyDescent="0.75">
      <c r="A1052" s="71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71"/>
      <c r="AZ1052" s="71"/>
      <c r="BA1052" s="71"/>
    </row>
    <row r="1053" spans="1:53" x14ac:dyDescent="0.75">
      <c r="A1053" s="71"/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  <c r="AQ1053" s="71"/>
      <c r="AR1053" s="71"/>
      <c r="AS1053" s="71"/>
      <c r="AT1053" s="71"/>
      <c r="AU1053" s="71"/>
      <c r="AV1053" s="71"/>
      <c r="AW1053" s="71"/>
      <c r="AX1053" s="71"/>
      <c r="AY1053" s="71"/>
      <c r="AZ1053" s="71"/>
      <c r="BA1053" s="71"/>
    </row>
    <row r="1054" spans="1:53" x14ac:dyDescent="0.75">
      <c r="A1054" s="71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71"/>
      <c r="AZ1054" s="71"/>
      <c r="BA1054" s="71"/>
    </row>
    <row r="1055" spans="1:53" x14ac:dyDescent="0.75">
      <c r="A1055" s="71"/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71"/>
      <c r="AZ1055" s="71"/>
      <c r="BA1055" s="71"/>
    </row>
    <row r="1056" spans="1:53" x14ac:dyDescent="0.75">
      <c r="A1056" s="71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  <c r="AQ1056" s="71"/>
      <c r="AR1056" s="71"/>
      <c r="AS1056" s="71"/>
      <c r="AT1056" s="71"/>
      <c r="AU1056" s="71"/>
      <c r="AV1056" s="71"/>
      <c r="AW1056" s="71"/>
      <c r="AX1056" s="71"/>
      <c r="AY1056" s="71"/>
      <c r="AZ1056" s="71"/>
      <c r="BA1056" s="71"/>
    </row>
    <row r="1057" spans="1:53" x14ac:dyDescent="0.75">
      <c r="A1057" s="71"/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  <c r="AQ1057" s="71"/>
      <c r="AR1057" s="71"/>
      <c r="AS1057" s="71"/>
      <c r="AT1057" s="71"/>
      <c r="AU1057" s="71"/>
      <c r="AV1057" s="71"/>
      <c r="AW1057" s="71"/>
      <c r="AX1057" s="71"/>
      <c r="AY1057" s="71"/>
      <c r="AZ1057" s="71"/>
      <c r="BA1057" s="71"/>
    </row>
    <row r="1058" spans="1:53" x14ac:dyDescent="0.75">
      <c r="A1058" s="71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  <c r="AQ1058" s="71"/>
      <c r="AR1058" s="71"/>
      <c r="AS1058" s="71"/>
      <c r="AT1058" s="71"/>
      <c r="AU1058" s="71"/>
      <c r="AV1058" s="71"/>
      <c r="AW1058" s="71"/>
      <c r="AX1058" s="71"/>
      <c r="AY1058" s="71"/>
      <c r="AZ1058" s="71"/>
      <c r="BA1058" s="71"/>
    </row>
    <row r="1059" spans="1:53" x14ac:dyDescent="0.75">
      <c r="A1059" s="71"/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  <c r="AQ1059" s="71"/>
      <c r="AR1059" s="71"/>
      <c r="AS1059" s="71"/>
      <c r="AT1059" s="71"/>
      <c r="AU1059" s="71"/>
      <c r="AV1059" s="71"/>
      <c r="AW1059" s="71"/>
      <c r="AX1059" s="71"/>
      <c r="AY1059" s="71"/>
      <c r="AZ1059" s="71"/>
      <c r="BA1059" s="71"/>
    </row>
    <row r="1060" spans="1:53" x14ac:dyDescent="0.75">
      <c r="A1060" s="71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  <c r="AQ1060" s="71"/>
      <c r="AR1060" s="71"/>
      <c r="AS1060" s="71"/>
      <c r="AT1060" s="71"/>
      <c r="AU1060" s="71"/>
      <c r="AV1060" s="71"/>
      <c r="AW1060" s="71"/>
      <c r="AX1060" s="71"/>
      <c r="AY1060" s="71"/>
      <c r="AZ1060" s="71"/>
      <c r="BA1060" s="71"/>
    </row>
    <row r="1061" spans="1:53" x14ac:dyDescent="0.75">
      <c r="A1061" s="71"/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  <c r="AQ1061" s="71"/>
      <c r="AR1061" s="71"/>
      <c r="AS1061" s="71"/>
      <c r="AT1061" s="71"/>
      <c r="AU1061" s="71"/>
      <c r="AV1061" s="71"/>
      <c r="AW1061" s="71"/>
      <c r="AX1061" s="71"/>
      <c r="AY1061" s="71"/>
      <c r="AZ1061" s="71"/>
      <c r="BA1061" s="71"/>
    </row>
    <row r="1062" spans="1:53" x14ac:dyDescent="0.75">
      <c r="A1062" s="71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  <c r="AQ1062" s="71"/>
      <c r="AR1062" s="71"/>
      <c r="AS1062" s="71"/>
      <c r="AT1062" s="71"/>
      <c r="AU1062" s="71"/>
      <c r="AV1062" s="71"/>
      <c r="AW1062" s="71"/>
      <c r="AX1062" s="71"/>
      <c r="AY1062" s="71"/>
      <c r="AZ1062" s="71"/>
      <c r="BA1062" s="71"/>
    </row>
    <row r="1063" spans="1:53" x14ac:dyDescent="0.75">
      <c r="A1063" s="71"/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  <c r="AS1063" s="71"/>
      <c r="AT1063" s="71"/>
      <c r="AU1063" s="71"/>
      <c r="AV1063" s="71"/>
      <c r="AW1063" s="71"/>
      <c r="AX1063" s="71"/>
      <c r="AY1063" s="71"/>
      <c r="AZ1063" s="71"/>
      <c r="BA1063" s="71"/>
    </row>
    <row r="1064" spans="1:53" x14ac:dyDescent="0.75">
      <c r="A1064" s="71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  <c r="AQ1064" s="71"/>
      <c r="AR1064" s="71"/>
      <c r="AS1064" s="71"/>
      <c r="AT1064" s="71"/>
      <c r="AU1064" s="71"/>
      <c r="AV1064" s="71"/>
      <c r="AW1064" s="71"/>
      <c r="AX1064" s="71"/>
      <c r="AY1064" s="71"/>
      <c r="AZ1064" s="71"/>
      <c r="BA1064" s="71"/>
    </row>
    <row r="1065" spans="1:53" x14ac:dyDescent="0.75">
      <c r="A1065" s="71"/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  <c r="AQ1065" s="71"/>
      <c r="AR1065" s="71"/>
      <c r="AS1065" s="71"/>
      <c r="AT1065" s="71"/>
      <c r="AU1065" s="71"/>
      <c r="AV1065" s="71"/>
      <c r="AW1065" s="71"/>
      <c r="AX1065" s="71"/>
      <c r="AY1065" s="71"/>
      <c r="AZ1065" s="71"/>
      <c r="BA1065" s="71"/>
    </row>
    <row r="1066" spans="1:53" x14ac:dyDescent="0.75">
      <c r="A1066" s="71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</row>
    <row r="1067" spans="1:53" x14ac:dyDescent="0.75">
      <c r="A1067" s="71"/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</row>
    <row r="1068" spans="1:53" x14ac:dyDescent="0.75">
      <c r="A1068" s="71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</row>
    <row r="1069" spans="1:53" x14ac:dyDescent="0.75">
      <c r="A1069" s="71"/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  <c r="AQ1069" s="71"/>
      <c r="AR1069" s="71"/>
      <c r="AS1069" s="71"/>
      <c r="AT1069" s="71"/>
      <c r="AU1069" s="71"/>
      <c r="AV1069" s="71"/>
      <c r="AW1069" s="71"/>
      <c r="AX1069" s="71"/>
      <c r="AY1069" s="71"/>
      <c r="AZ1069" s="71"/>
      <c r="BA1069" s="71"/>
    </row>
    <row r="1070" spans="1:53" x14ac:dyDescent="0.75">
      <c r="A1070" s="71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  <c r="AQ1070" s="71"/>
      <c r="AR1070" s="71"/>
      <c r="AS1070" s="71"/>
      <c r="AT1070" s="71"/>
      <c r="AU1070" s="71"/>
      <c r="AV1070" s="71"/>
      <c r="AW1070" s="71"/>
      <c r="AX1070" s="71"/>
      <c r="AY1070" s="71"/>
      <c r="AZ1070" s="71"/>
      <c r="BA1070" s="71"/>
    </row>
    <row r="1071" spans="1:53" x14ac:dyDescent="0.75">
      <c r="A1071" s="71"/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  <c r="AQ1071" s="71"/>
      <c r="AR1071" s="71"/>
      <c r="AS1071" s="71"/>
      <c r="AT1071" s="71"/>
      <c r="AU1071" s="71"/>
      <c r="AV1071" s="71"/>
      <c r="AW1071" s="71"/>
      <c r="AX1071" s="71"/>
      <c r="AY1071" s="71"/>
      <c r="AZ1071" s="71"/>
      <c r="BA1071" s="71"/>
    </row>
    <row r="1072" spans="1:53" x14ac:dyDescent="0.75">
      <c r="A1072" s="71"/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  <c r="AQ1072" s="71"/>
      <c r="AR1072" s="71"/>
      <c r="AS1072" s="71"/>
      <c r="AT1072" s="71"/>
      <c r="AU1072" s="71"/>
      <c r="AV1072" s="71"/>
      <c r="AW1072" s="71"/>
      <c r="AX1072" s="71"/>
      <c r="AY1072" s="71"/>
      <c r="AZ1072" s="71"/>
      <c r="BA1072" s="71"/>
    </row>
    <row r="1073" spans="1:53" x14ac:dyDescent="0.75">
      <c r="A1073" s="71"/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  <c r="AQ1073" s="71"/>
      <c r="AR1073" s="71"/>
      <c r="AS1073" s="71"/>
      <c r="AT1073" s="71"/>
      <c r="AU1073" s="71"/>
      <c r="AV1073" s="71"/>
      <c r="AW1073" s="71"/>
      <c r="AX1073" s="71"/>
      <c r="AY1073" s="71"/>
      <c r="AZ1073" s="71"/>
      <c r="BA1073" s="71"/>
    </row>
    <row r="1074" spans="1:53" x14ac:dyDescent="0.75">
      <c r="A1074" s="71"/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  <c r="AQ1074" s="71"/>
      <c r="AR1074" s="71"/>
      <c r="AS1074" s="71"/>
      <c r="AT1074" s="71"/>
      <c r="AU1074" s="71"/>
      <c r="AV1074" s="71"/>
      <c r="AW1074" s="71"/>
      <c r="AX1074" s="71"/>
      <c r="AY1074" s="71"/>
      <c r="AZ1074" s="71"/>
      <c r="BA1074" s="71"/>
    </row>
    <row r="1075" spans="1:53" x14ac:dyDescent="0.75">
      <c r="A1075" s="71"/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  <c r="AQ1075" s="71"/>
      <c r="AR1075" s="71"/>
      <c r="AS1075" s="71"/>
      <c r="AT1075" s="71"/>
      <c r="AU1075" s="71"/>
      <c r="AV1075" s="71"/>
      <c r="AW1075" s="71"/>
      <c r="AX1075" s="71"/>
      <c r="AY1075" s="71"/>
      <c r="AZ1075" s="71"/>
      <c r="BA1075" s="71"/>
    </row>
    <row r="1076" spans="1:53" x14ac:dyDescent="0.75">
      <c r="A1076" s="71"/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  <c r="AQ1076" s="71"/>
      <c r="AR1076" s="71"/>
      <c r="AS1076" s="71"/>
      <c r="AT1076" s="71"/>
      <c r="AU1076" s="71"/>
      <c r="AV1076" s="71"/>
      <c r="AW1076" s="71"/>
      <c r="AX1076" s="71"/>
      <c r="AY1076" s="71"/>
      <c r="AZ1076" s="71"/>
      <c r="BA1076" s="71"/>
    </row>
    <row r="1077" spans="1:53" x14ac:dyDescent="0.75">
      <c r="A1077" s="71"/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  <c r="AQ1077" s="71"/>
      <c r="AR1077" s="71"/>
      <c r="AS1077" s="71"/>
      <c r="AT1077" s="71"/>
      <c r="AU1077" s="71"/>
      <c r="AV1077" s="71"/>
      <c r="AW1077" s="71"/>
      <c r="AX1077" s="71"/>
      <c r="AY1077" s="71"/>
      <c r="AZ1077" s="71"/>
      <c r="BA1077" s="71"/>
    </row>
    <row r="1078" spans="1:53" x14ac:dyDescent="0.75">
      <c r="A1078" s="71"/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  <c r="AQ1078" s="71"/>
      <c r="AR1078" s="71"/>
      <c r="AS1078" s="71"/>
      <c r="AT1078" s="71"/>
      <c r="AU1078" s="71"/>
      <c r="AV1078" s="71"/>
      <c r="AW1078" s="71"/>
      <c r="AX1078" s="71"/>
      <c r="AY1078" s="71"/>
      <c r="AZ1078" s="71"/>
      <c r="BA1078" s="71"/>
    </row>
    <row r="1079" spans="1:53" x14ac:dyDescent="0.75">
      <c r="A1079" s="71"/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  <c r="AQ1079" s="71"/>
      <c r="AR1079" s="71"/>
      <c r="AS1079" s="71"/>
      <c r="AT1079" s="71"/>
      <c r="AU1079" s="71"/>
      <c r="AV1079" s="71"/>
      <c r="AW1079" s="71"/>
      <c r="AX1079" s="71"/>
      <c r="AY1079" s="71"/>
      <c r="AZ1079" s="71"/>
      <c r="BA1079" s="71"/>
    </row>
    <row r="1080" spans="1:53" x14ac:dyDescent="0.75">
      <c r="A1080" s="71"/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1"/>
      <c r="AW1080" s="71"/>
      <c r="AX1080" s="71"/>
      <c r="AY1080" s="71"/>
      <c r="AZ1080" s="71"/>
      <c r="BA1080" s="71"/>
    </row>
    <row r="1081" spans="1:53" x14ac:dyDescent="0.75">
      <c r="A1081" s="71"/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  <c r="AQ1081" s="71"/>
      <c r="AR1081" s="71"/>
      <c r="AS1081" s="71"/>
      <c r="AT1081" s="71"/>
      <c r="AU1081" s="71"/>
      <c r="AV1081" s="71"/>
      <c r="AW1081" s="71"/>
      <c r="AX1081" s="71"/>
      <c r="AY1081" s="71"/>
      <c r="AZ1081" s="71"/>
      <c r="BA1081" s="71"/>
    </row>
    <row r="1082" spans="1:53" x14ac:dyDescent="0.75">
      <c r="A1082" s="71"/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  <c r="AQ1082" s="71"/>
      <c r="AR1082" s="71"/>
      <c r="AS1082" s="71"/>
      <c r="AT1082" s="71"/>
      <c r="AU1082" s="71"/>
      <c r="AV1082" s="71"/>
      <c r="AW1082" s="71"/>
      <c r="AX1082" s="71"/>
      <c r="AY1082" s="71"/>
      <c r="AZ1082" s="71"/>
      <c r="BA1082" s="71"/>
    </row>
    <row r="1083" spans="1:53" x14ac:dyDescent="0.75">
      <c r="A1083" s="71"/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  <c r="AQ1083" s="71"/>
      <c r="AR1083" s="71"/>
      <c r="AS1083" s="71"/>
      <c r="AT1083" s="71"/>
      <c r="AU1083" s="71"/>
      <c r="AV1083" s="71"/>
      <c r="AW1083" s="71"/>
      <c r="AX1083" s="71"/>
      <c r="AY1083" s="71"/>
      <c r="AZ1083" s="71"/>
      <c r="BA1083" s="71"/>
    </row>
    <row r="1084" spans="1:53" x14ac:dyDescent="0.75">
      <c r="A1084" s="71"/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  <c r="AY1084" s="71"/>
      <c r="AZ1084" s="71"/>
      <c r="BA1084" s="71"/>
    </row>
    <row r="1085" spans="1:53" x14ac:dyDescent="0.75">
      <c r="A1085" s="71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  <c r="AQ1085" s="71"/>
      <c r="AR1085" s="71"/>
      <c r="AS1085" s="71"/>
      <c r="AT1085" s="71"/>
      <c r="AU1085" s="71"/>
      <c r="AV1085" s="71"/>
      <c r="AW1085" s="71"/>
      <c r="AX1085" s="71"/>
      <c r="AY1085" s="71"/>
      <c r="AZ1085" s="71"/>
      <c r="BA1085" s="71"/>
    </row>
    <row r="1086" spans="1:53" x14ac:dyDescent="0.75">
      <c r="A1086" s="71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  <c r="AQ1086" s="71"/>
      <c r="AR1086" s="71"/>
      <c r="AS1086" s="71"/>
      <c r="AT1086" s="71"/>
      <c r="AU1086" s="71"/>
      <c r="AV1086" s="71"/>
      <c r="AW1086" s="71"/>
      <c r="AX1086" s="71"/>
      <c r="AY1086" s="71"/>
      <c r="AZ1086" s="71"/>
      <c r="BA1086" s="71"/>
    </row>
    <row r="1087" spans="1:53" x14ac:dyDescent="0.75">
      <c r="A1087" s="71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  <c r="AQ1087" s="71"/>
      <c r="AR1087" s="71"/>
      <c r="AS1087" s="71"/>
      <c r="AT1087" s="71"/>
      <c r="AU1087" s="71"/>
      <c r="AV1087" s="71"/>
      <c r="AW1087" s="71"/>
      <c r="AX1087" s="71"/>
      <c r="AY1087" s="71"/>
      <c r="AZ1087" s="71"/>
      <c r="BA1087" s="71"/>
    </row>
    <row r="1088" spans="1:53" x14ac:dyDescent="0.75">
      <c r="A1088" s="71"/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  <c r="AQ1088" s="71"/>
      <c r="AR1088" s="71"/>
      <c r="AS1088" s="71"/>
      <c r="AT1088" s="71"/>
      <c r="AU1088" s="71"/>
      <c r="AV1088" s="71"/>
      <c r="AW1088" s="71"/>
      <c r="AX1088" s="71"/>
      <c r="AY1088" s="71"/>
      <c r="AZ1088" s="71"/>
      <c r="BA1088" s="71"/>
    </row>
    <row r="1089" spans="1:53" x14ac:dyDescent="0.75">
      <c r="A1089" s="71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  <c r="AQ1089" s="71"/>
      <c r="AR1089" s="71"/>
      <c r="AS1089" s="71"/>
      <c r="AT1089" s="71"/>
      <c r="AU1089" s="71"/>
      <c r="AV1089" s="71"/>
      <c r="AW1089" s="71"/>
      <c r="AX1089" s="71"/>
      <c r="AY1089" s="71"/>
      <c r="AZ1089" s="71"/>
      <c r="BA1089" s="71"/>
    </row>
    <row r="1090" spans="1:53" x14ac:dyDescent="0.75">
      <c r="A1090" s="71"/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  <c r="AQ1090" s="71"/>
      <c r="AR1090" s="71"/>
      <c r="AS1090" s="71"/>
      <c r="AT1090" s="71"/>
      <c r="AU1090" s="71"/>
      <c r="AV1090" s="71"/>
      <c r="AW1090" s="71"/>
      <c r="AX1090" s="71"/>
      <c r="AY1090" s="71"/>
      <c r="AZ1090" s="71"/>
      <c r="BA1090" s="71"/>
    </row>
    <row r="1091" spans="1:53" x14ac:dyDescent="0.75">
      <c r="A1091" s="71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  <c r="AQ1091" s="71"/>
      <c r="AR1091" s="71"/>
      <c r="AS1091" s="71"/>
      <c r="AT1091" s="71"/>
      <c r="AU1091" s="71"/>
      <c r="AV1091" s="71"/>
      <c r="AW1091" s="71"/>
      <c r="AX1091" s="71"/>
      <c r="AY1091" s="71"/>
      <c r="AZ1091" s="71"/>
      <c r="BA1091" s="71"/>
    </row>
    <row r="1092" spans="1:53" x14ac:dyDescent="0.75">
      <c r="A1092" s="71"/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  <c r="AQ1092" s="71"/>
      <c r="AR1092" s="71"/>
      <c r="AS1092" s="71"/>
      <c r="AT1092" s="71"/>
      <c r="AU1092" s="71"/>
      <c r="AV1092" s="71"/>
      <c r="AW1092" s="71"/>
      <c r="AX1092" s="71"/>
      <c r="AY1092" s="71"/>
      <c r="AZ1092" s="71"/>
      <c r="BA1092" s="71"/>
    </row>
    <row r="1093" spans="1:53" x14ac:dyDescent="0.75">
      <c r="A1093" s="71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  <c r="AQ1093" s="71"/>
      <c r="AR1093" s="71"/>
      <c r="AS1093" s="71"/>
      <c r="AT1093" s="71"/>
      <c r="AU1093" s="71"/>
      <c r="AV1093" s="71"/>
      <c r="AW1093" s="71"/>
      <c r="AX1093" s="71"/>
      <c r="AY1093" s="71"/>
      <c r="AZ1093" s="71"/>
      <c r="BA1093" s="71"/>
    </row>
    <row r="1094" spans="1:53" x14ac:dyDescent="0.75">
      <c r="A1094" s="71"/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  <c r="AQ1094" s="71"/>
      <c r="AR1094" s="71"/>
      <c r="AS1094" s="71"/>
      <c r="AT1094" s="71"/>
      <c r="AU1094" s="71"/>
      <c r="AV1094" s="71"/>
      <c r="AW1094" s="71"/>
      <c r="AX1094" s="71"/>
      <c r="AY1094" s="71"/>
      <c r="AZ1094" s="71"/>
      <c r="BA1094" s="71"/>
    </row>
    <row r="1095" spans="1:53" x14ac:dyDescent="0.75">
      <c r="A1095" s="71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</row>
    <row r="1096" spans="1:53" x14ac:dyDescent="0.75">
      <c r="A1096" s="71"/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</row>
    <row r="1097" spans="1:53" x14ac:dyDescent="0.75">
      <c r="A1097" s="71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</row>
    <row r="1098" spans="1:53" x14ac:dyDescent="0.75">
      <c r="A1098" s="71"/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  <c r="AQ1098" s="71"/>
      <c r="AR1098" s="71"/>
      <c r="AS1098" s="71"/>
      <c r="AT1098" s="71"/>
      <c r="AU1098" s="71"/>
      <c r="AV1098" s="71"/>
      <c r="AW1098" s="71"/>
      <c r="AX1098" s="71"/>
      <c r="AY1098" s="71"/>
      <c r="AZ1098" s="71"/>
      <c r="BA1098" s="71"/>
    </row>
    <row r="1099" spans="1:53" x14ac:dyDescent="0.75">
      <c r="A1099" s="71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  <c r="AQ1099" s="71"/>
      <c r="AR1099" s="71"/>
      <c r="AS1099" s="71"/>
      <c r="AT1099" s="71"/>
      <c r="AU1099" s="71"/>
      <c r="AV1099" s="71"/>
      <c r="AW1099" s="71"/>
      <c r="AX1099" s="71"/>
      <c r="AY1099" s="71"/>
      <c r="AZ1099" s="71"/>
      <c r="BA1099" s="71"/>
    </row>
    <row r="1100" spans="1:53" x14ac:dyDescent="0.75">
      <c r="A1100" s="71"/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  <c r="AQ1100" s="71"/>
      <c r="AR1100" s="71"/>
      <c r="AS1100" s="71"/>
      <c r="AT1100" s="71"/>
      <c r="AU1100" s="71"/>
      <c r="AV1100" s="71"/>
      <c r="AW1100" s="71"/>
      <c r="AX1100" s="71"/>
      <c r="AY1100" s="71"/>
      <c r="AZ1100" s="71"/>
      <c r="BA1100" s="71"/>
    </row>
    <row r="1101" spans="1:53" x14ac:dyDescent="0.75">
      <c r="A1101" s="71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  <c r="AQ1101" s="71"/>
      <c r="AR1101" s="71"/>
      <c r="AS1101" s="71"/>
      <c r="AT1101" s="71"/>
      <c r="AU1101" s="71"/>
      <c r="AV1101" s="71"/>
      <c r="AW1101" s="71"/>
      <c r="AX1101" s="71"/>
      <c r="AY1101" s="71"/>
      <c r="AZ1101" s="71"/>
      <c r="BA1101" s="71"/>
    </row>
    <row r="1102" spans="1:53" x14ac:dyDescent="0.75">
      <c r="A1102" s="71"/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  <c r="AQ1102" s="71"/>
      <c r="AR1102" s="71"/>
      <c r="AS1102" s="71"/>
      <c r="AT1102" s="71"/>
      <c r="AU1102" s="71"/>
      <c r="AV1102" s="71"/>
      <c r="AW1102" s="71"/>
      <c r="AX1102" s="71"/>
      <c r="AY1102" s="71"/>
      <c r="AZ1102" s="71"/>
      <c r="BA1102" s="71"/>
    </row>
    <row r="1103" spans="1:53" x14ac:dyDescent="0.75">
      <c r="A1103" s="71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  <c r="AQ1103" s="71"/>
      <c r="AR1103" s="71"/>
      <c r="AS1103" s="71"/>
      <c r="AT1103" s="71"/>
      <c r="AU1103" s="71"/>
      <c r="AV1103" s="71"/>
      <c r="AW1103" s="71"/>
      <c r="AX1103" s="71"/>
      <c r="AY1103" s="71"/>
      <c r="AZ1103" s="71"/>
      <c r="BA1103" s="71"/>
    </row>
    <row r="1104" spans="1:53" x14ac:dyDescent="0.75">
      <c r="A1104" s="71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  <c r="AQ1104" s="71"/>
      <c r="AR1104" s="71"/>
      <c r="AS1104" s="71"/>
      <c r="AT1104" s="71"/>
      <c r="AU1104" s="71"/>
      <c r="AV1104" s="71"/>
      <c r="AW1104" s="71"/>
      <c r="AX1104" s="71"/>
      <c r="AY1104" s="71"/>
      <c r="AZ1104" s="71"/>
      <c r="BA1104" s="71"/>
    </row>
    <row r="1105" spans="1:53" x14ac:dyDescent="0.75">
      <c r="A1105" s="71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  <c r="AQ1105" s="71"/>
      <c r="AR1105" s="71"/>
      <c r="AS1105" s="71"/>
      <c r="AT1105" s="71"/>
      <c r="AU1105" s="71"/>
      <c r="AV1105" s="71"/>
      <c r="AW1105" s="71"/>
      <c r="AX1105" s="71"/>
      <c r="AY1105" s="71"/>
      <c r="AZ1105" s="71"/>
      <c r="BA1105" s="71"/>
    </row>
    <row r="1106" spans="1:53" x14ac:dyDescent="0.75">
      <c r="A1106" s="71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  <c r="AQ1106" s="71"/>
      <c r="AR1106" s="71"/>
      <c r="AS1106" s="71"/>
      <c r="AT1106" s="71"/>
      <c r="AU1106" s="71"/>
      <c r="AV1106" s="71"/>
      <c r="AW1106" s="71"/>
      <c r="AX1106" s="71"/>
      <c r="AY1106" s="71"/>
      <c r="AZ1106" s="71"/>
      <c r="BA1106" s="71"/>
    </row>
    <row r="1107" spans="1:53" x14ac:dyDescent="0.75">
      <c r="A1107" s="71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</row>
    <row r="1108" spans="1:53" x14ac:dyDescent="0.75">
      <c r="A1108" s="71"/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</row>
    <row r="1109" spans="1:53" x14ac:dyDescent="0.75">
      <c r="A1109" s="71"/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</row>
    <row r="1110" spans="1:53" x14ac:dyDescent="0.75">
      <c r="A1110" s="71"/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  <c r="AQ1110" s="71"/>
      <c r="AR1110" s="71"/>
      <c r="AS1110" s="71"/>
      <c r="AT1110" s="71"/>
      <c r="AU1110" s="71"/>
      <c r="AV1110" s="71"/>
      <c r="AW1110" s="71"/>
      <c r="AX1110" s="71"/>
      <c r="AY1110" s="71"/>
      <c r="AZ1110" s="71"/>
      <c r="BA1110" s="71"/>
    </row>
    <row r="1111" spans="1:53" x14ac:dyDescent="0.75">
      <c r="A1111" s="71"/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  <c r="AQ1111" s="71"/>
      <c r="AR1111" s="71"/>
      <c r="AS1111" s="71"/>
      <c r="AT1111" s="71"/>
      <c r="AU1111" s="71"/>
      <c r="AV1111" s="71"/>
      <c r="AW1111" s="71"/>
      <c r="AX1111" s="71"/>
      <c r="AY1111" s="71"/>
      <c r="AZ1111" s="71"/>
      <c r="BA1111" s="71"/>
    </row>
    <row r="1112" spans="1:53" x14ac:dyDescent="0.75">
      <c r="A1112" s="71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  <c r="AQ1112" s="71"/>
      <c r="AR1112" s="71"/>
      <c r="AS1112" s="71"/>
      <c r="AT1112" s="71"/>
      <c r="AU1112" s="71"/>
      <c r="AV1112" s="71"/>
      <c r="AW1112" s="71"/>
      <c r="AX1112" s="71"/>
      <c r="AY1112" s="71"/>
      <c r="AZ1112" s="71"/>
      <c r="BA1112" s="71"/>
    </row>
    <row r="1113" spans="1:53" x14ac:dyDescent="0.75">
      <c r="A1113" s="71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  <c r="AQ1113" s="71"/>
      <c r="AR1113" s="71"/>
      <c r="AS1113" s="71"/>
      <c r="AT1113" s="71"/>
      <c r="AU1113" s="71"/>
      <c r="AV1113" s="71"/>
      <c r="AW1113" s="71"/>
      <c r="AX1113" s="71"/>
      <c r="AY1113" s="71"/>
      <c r="AZ1113" s="71"/>
      <c r="BA1113" s="71"/>
    </row>
    <row r="1114" spans="1:53" x14ac:dyDescent="0.75">
      <c r="A1114" s="71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  <c r="AQ1114" s="71"/>
      <c r="AR1114" s="71"/>
      <c r="AS1114" s="71"/>
      <c r="AT1114" s="71"/>
      <c r="AU1114" s="71"/>
      <c r="AV1114" s="71"/>
      <c r="AW1114" s="71"/>
      <c r="AX1114" s="71"/>
      <c r="AY1114" s="71"/>
      <c r="AZ1114" s="71"/>
      <c r="BA1114" s="71"/>
    </row>
    <row r="1115" spans="1:53" x14ac:dyDescent="0.75">
      <c r="A1115" s="71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71"/>
      <c r="AT1115" s="71"/>
      <c r="AU1115" s="71"/>
      <c r="AV1115" s="71"/>
      <c r="AW1115" s="71"/>
      <c r="AX1115" s="71"/>
      <c r="AY1115" s="71"/>
      <c r="AZ1115" s="71"/>
      <c r="BA1115" s="71"/>
    </row>
    <row r="1116" spans="1:53" x14ac:dyDescent="0.75">
      <c r="A1116" s="71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  <c r="AQ1116" s="71"/>
      <c r="AR1116" s="71"/>
      <c r="AS1116" s="71"/>
      <c r="AT1116" s="71"/>
      <c r="AU1116" s="71"/>
      <c r="AV1116" s="71"/>
      <c r="AW1116" s="71"/>
      <c r="AX1116" s="71"/>
      <c r="AY1116" s="71"/>
      <c r="AZ1116" s="71"/>
      <c r="BA1116" s="71"/>
    </row>
    <row r="1117" spans="1:53" x14ac:dyDescent="0.75">
      <c r="A1117" s="71"/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  <c r="AQ1117" s="71"/>
      <c r="AR1117" s="71"/>
      <c r="AS1117" s="71"/>
      <c r="AT1117" s="71"/>
      <c r="AU1117" s="71"/>
      <c r="AV1117" s="71"/>
      <c r="AW1117" s="71"/>
      <c r="AX1117" s="71"/>
      <c r="AY1117" s="71"/>
      <c r="AZ1117" s="71"/>
      <c r="BA1117" s="71"/>
    </row>
    <row r="1118" spans="1:53" x14ac:dyDescent="0.75">
      <c r="A1118" s="71"/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  <c r="AQ1118" s="71"/>
      <c r="AR1118" s="71"/>
      <c r="AS1118" s="71"/>
      <c r="AT1118" s="71"/>
      <c r="AU1118" s="71"/>
      <c r="AV1118" s="71"/>
      <c r="AW1118" s="71"/>
      <c r="AX1118" s="71"/>
      <c r="AY1118" s="71"/>
      <c r="AZ1118" s="71"/>
      <c r="BA1118" s="71"/>
    </row>
    <row r="1119" spans="1:53" x14ac:dyDescent="0.75">
      <c r="A1119" s="71"/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  <c r="AQ1119" s="71"/>
      <c r="AR1119" s="71"/>
      <c r="AS1119" s="71"/>
      <c r="AT1119" s="71"/>
      <c r="AU1119" s="71"/>
      <c r="AV1119" s="71"/>
      <c r="AW1119" s="71"/>
      <c r="AX1119" s="71"/>
      <c r="AY1119" s="71"/>
      <c r="AZ1119" s="71"/>
      <c r="BA1119" s="71"/>
    </row>
    <row r="1120" spans="1:53" x14ac:dyDescent="0.75">
      <c r="A1120" s="71"/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  <c r="AQ1120" s="71"/>
      <c r="AR1120" s="71"/>
      <c r="AS1120" s="71"/>
      <c r="AT1120" s="71"/>
      <c r="AU1120" s="71"/>
      <c r="AV1120" s="71"/>
      <c r="AW1120" s="71"/>
      <c r="AX1120" s="71"/>
      <c r="AY1120" s="71"/>
      <c r="AZ1120" s="71"/>
      <c r="BA1120" s="71"/>
    </row>
    <row r="1121" spans="1:53" x14ac:dyDescent="0.75">
      <c r="A1121" s="71"/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  <c r="AQ1121" s="71"/>
      <c r="AR1121" s="71"/>
      <c r="AS1121" s="71"/>
      <c r="AT1121" s="71"/>
      <c r="AU1121" s="71"/>
      <c r="AV1121" s="71"/>
      <c r="AW1121" s="71"/>
      <c r="AX1121" s="71"/>
      <c r="AY1121" s="71"/>
      <c r="AZ1121" s="71"/>
      <c r="BA1121" s="71"/>
    </row>
    <row r="1122" spans="1:53" x14ac:dyDescent="0.75">
      <c r="A1122" s="71"/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  <c r="AQ1122" s="71"/>
      <c r="AR1122" s="71"/>
      <c r="AS1122" s="71"/>
      <c r="AT1122" s="71"/>
      <c r="AU1122" s="71"/>
      <c r="AV1122" s="71"/>
      <c r="AW1122" s="71"/>
      <c r="AX1122" s="71"/>
      <c r="AY1122" s="71"/>
      <c r="AZ1122" s="71"/>
      <c r="BA1122" s="71"/>
    </row>
    <row r="1123" spans="1:53" x14ac:dyDescent="0.75">
      <c r="A1123" s="71"/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  <c r="AQ1123" s="71"/>
      <c r="AR1123" s="71"/>
      <c r="AS1123" s="71"/>
      <c r="AT1123" s="71"/>
      <c r="AU1123" s="71"/>
      <c r="AV1123" s="71"/>
      <c r="AW1123" s="71"/>
      <c r="AX1123" s="71"/>
      <c r="AY1123" s="71"/>
      <c r="AZ1123" s="71"/>
      <c r="BA1123" s="71"/>
    </row>
    <row r="1124" spans="1:53" x14ac:dyDescent="0.75">
      <c r="A1124" s="71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</row>
    <row r="1125" spans="1:53" x14ac:dyDescent="0.75">
      <c r="A1125" s="71"/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</row>
    <row r="1126" spans="1:53" x14ac:dyDescent="0.75">
      <c r="A1126" s="71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</row>
    <row r="1127" spans="1:53" x14ac:dyDescent="0.75">
      <c r="A1127" s="71"/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  <c r="AQ1127" s="71"/>
      <c r="AR1127" s="71"/>
      <c r="AS1127" s="71"/>
      <c r="AT1127" s="71"/>
      <c r="AU1127" s="71"/>
      <c r="AV1127" s="71"/>
      <c r="AW1127" s="71"/>
      <c r="AX1127" s="71"/>
      <c r="AY1127" s="71"/>
      <c r="AZ1127" s="71"/>
      <c r="BA1127" s="71"/>
    </row>
    <row r="1128" spans="1:53" x14ac:dyDescent="0.75">
      <c r="A1128" s="71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  <c r="AQ1128" s="71"/>
      <c r="AR1128" s="71"/>
      <c r="AS1128" s="71"/>
      <c r="AT1128" s="71"/>
      <c r="AU1128" s="71"/>
      <c r="AV1128" s="71"/>
      <c r="AW1128" s="71"/>
      <c r="AX1128" s="71"/>
      <c r="AY1128" s="71"/>
      <c r="AZ1128" s="71"/>
      <c r="BA1128" s="71"/>
    </row>
    <row r="1129" spans="1:53" x14ac:dyDescent="0.75">
      <c r="A1129" s="71"/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  <c r="AQ1129" s="71"/>
      <c r="AR1129" s="71"/>
      <c r="AS1129" s="71"/>
      <c r="AT1129" s="71"/>
      <c r="AU1129" s="71"/>
      <c r="AV1129" s="71"/>
      <c r="AW1129" s="71"/>
      <c r="AX1129" s="71"/>
      <c r="AY1129" s="71"/>
      <c r="AZ1129" s="71"/>
      <c r="BA1129" s="71"/>
    </row>
    <row r="1130" spans="1:53" x14ac:dyDescent="0.75">
      <c r="A1130" s="71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  <c r="AQ1130" s="71"/>
      <c r="AR1130" s="71"/>
      <c r="AS1130" s="71"/>
      <c r="AT1130" s="71"/>
      <c r="AU1130" s="71"/>
      <c r="AV1130" s="71"/>
      <c r="AW1130" s="71"/>
      <c r="AX1130" s="71"/>
      <c r="AY1130" s="71"/>
      <c r="AZ1130" s="71"/>
      <c r="BA1130" s="71"/>
    </row>
    <row r="1131" spans="1:53" x14ac:dyDescent="0.75">
      <c r="A1131" s="71"/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  <c r="AQ1131" s="71"/>
      <c r="AR1131" s="71"/>
      <c r="AS1131" s="71"/>
      <c r="AT1131" s="71"/>
      <c r="AU1131" s="71"/>
      <c r="AV1131" s="71"/>
      <c r="AW1131" s="71"/>
      <c r="AX1131" s="71"/>
      <c r="AY1131" s="71"/>
      <c r="AZ1131" s="71"/>
      <c r="BA1131" s="71"/>
    </row>
    <row r="1132" spans="1:53" x14ac:dyDescent="0.75">
      <c r="A1132" s="71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  <c r="AQ1132" s="71"/>
      <c r="AR1132" s="71"/>
      <c r="AS1132" s="71"/>
      <c r="AT1132" s="71"/>
      <c r="AU1132" s="71"/>
      <c r="AV1132" s="71"/>
      <c r="AW1132" s="71"/>
      <c r="AX1132" s="71"/>
      <c r="AY1132" s="71"/>
      <c r="AZ1132" s="71"/>
      <c r="BA1132" s="71"/>
    </row>
    <row r="1133" spans="1:53" x14ac:dyDescent="0.75">
      <c r="A1133" s="71"/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  <c r="AQ1133" s="71"/>
      <c r="AR1133" s="71"/>
      <c r="AS1133" s="71"/>
      <c r="AT1133" s="71"/>
      <c r="AU1133" s="71"/>
      <c r="AV1133" s="71"/>
      <c r="AW1133" s="71"/>
      <c r="AX1133" s="71"/>
      <c r="AY1133" s="71"/>
      <c r="AZ1133" s="71"/>
      <c r="BA1133" s="71"/>
    </row>
    <row r="1134" spans="1:53" x14ac:dyDescent="0.75">
      <c r="A1134" s="71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  <c r="AQ1134" s="71"/>
      <c r="AR1134" s="71"/>
      <c r="AS1134" s="71"/>
      <c r="AT1134" s="71"/>
      <c r="AU1134" s="71"/>
      <c r="AV1134" s="71"/>
      <c r="AW1134" s="71"/>
      <c r="AX1134" s="71"/>
      <c r="AY1134" s="71"/>
      <c r="AZ1134" s="71"/>
      <c r="BA1134" s="71"/>
    </row>
    <row r="1135" spans="1:53" x14ac:dyDescent="0.75">
      <c r="A1135" s="71"/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  <c r="AQ1135" s="71"/>
      <c r="AR1135" s="71"/>
      <c r="AS1135" s="71"/>
      <c r="AT1135" s="71"/>
      <c r="AU1135" s="71"/>
      <c r="AV1135" s="71"/>
      <c r="AW1135" s="71"/>
      <c r="AX1135" s="71"/>
      <c r="AY1135" s="71"/>
      <c r="AZ1135" s="71"/>
      <c r="BA1135" s="71"/>
    </row>
    <row r="1136" spans="1:53" x14ac:dyDescent="0.75">
      <c r="A1136" s="71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  <c r="AQ1136" s="71"/>
      <c r="AR1136" s="71"/>
      <c r="AS1136" s="71"/>
      <c r="AT1136" s="71"/>
      <c r="AU1136" s="71"/>
      <c r="AV1136" s="71"/>
      <c r="AW1136" s="71"/>
      <c r="AX1136" s="71"/>
      <c r="AY1136" s="71"/>
      <c r="AZ1136" s="71"/>
      <c r="BA1136" s="71"/>
    </row>
    <row r="1137" spans="1:53" x14ac:dyDescent="0.75">
      <c r="A1137" s="71"/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  <c r="AQ1137" s="71"/>
      <c r="AR1137" s="71"/>
      <c r="AS1137" s="71"/>
      <c r="AT1137" s="71"/>
      <c r="AU1137" s="71"/>
      <c r="AV1137" s="71"/>
      <c r="AW1137" s="71"/>
      <c r="AX1137" s="71"/>
      <c r="AY1137" s="71"/>
      <c r="AZ1137" s="71"/>
      <c r="BA1137" s="71"/>
    </row>
    <row r="1138" spans="1:53" x14ac:dyDescent="0.75">
      <c r="A1138" s="71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  <c r="AQ1138" s="71"/>
      <c r="AR1138" s="71"/>
      <c r="AS1138" s="71"/>
      <c r="AT1138" s="71"/>
      <c r="AU1138" s="71"/>
      <c r="AV1138" s="71"/>
      <c r="AW1138" s="71"/>
      <c r="AX1138" s="71"/>
      <c r="AY1138" s="71"/>
      <c r="AZ1138" s="71"/>
      <c r="BA1138" s="71"/>
    </row>
    <row r="1139" spans="1:53" x14ac:dyDescent="0.75">
      <c r="A1139" s="71"/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  <c r="AQ1139" s="71"/>
      <c r="AR1139" s="71"/>
      <c r="AS1139" s="71"/>
      <c r="AT1139" s="71"/>
      <c r="AU1139" s="71"/>
      <c r="AV1139" s="71"/>
      <c r="AW1139" s="71"/>
      <c r="AX1139" s="71"/>
      <c r="AY1139" s="71"/>
      <c r="AZ1139" s="71"/>
      <c r="BA1139" s="71"/>
    </row>
    <row r="1140" spans="1:53" x14ac:dyDescent="0.75">
      <c r="A1140" s="71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  <c r="AQ1140" s="71"/>
      <c r="AR1140" s="71"/>
      <c r="AS1140" s="71"/>
      <c r="AT1140" s="71"/>
      <c r="AU1140" s="71"/>
      <c r="AV1140" s="71"/>
      <c r="AW1140" s="71"/>
      <c r="AX1140" s="71"/>
      <c r="AY1140" s="71"/>
      <c r="AZ1140" s="71"/>
      <c r="BA1140" s="71"/>
    </row>
    <row r="1141" spans="1:53" x14ac:dyDescent="0.75">
      <c r="A1141" s="71"/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  <c r="AQ1141" s="71"/>
      <c r="AR1141" s="71"/>
      <c r="AS1141" s="71"/>
      <c r="AT1141" s="71"/>
      <c r="AU1141" s="71"/>
      <c r="AV1141" s="71"/>
      <c r="AW1141" s="71"/>
      <c r="AX1141" s="71"/>
      <c r="AY1141" s="71"/>
      <c r="AZ1141" s="71"/>
      <c r="BA1141" s="71"/>
    </row>
    <row r="1142" spans="1:53" x14ac:dyDescent="0.75">
      <c r="A1142" s="71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  <c r="AQ1142" s="71"/>
      <c r="AR1142" s="71"/>
      <c r="AS1142" s="71"/>
      <c r="AT1142" s="71"/>
      <c r="AU1142" s="71"/>
      <c r="AV1142" s="71"/>
      <c r="AW1142" s="71"/>
      <c r="AX1142" s="71"/>
      <c r="AY1142" s="71"/>
      <c r="AZ1142" s="71"/>
      <c r="BA1142" s="71"/>
    </row>
    <row r="1143" spans="1:53" x14ac:dyDescent="0.75">
      <c r="A1143" s="71"/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  <c r="AQ1143" s="71"/>
      <c r="AR1143" s="71"/>
      <c r="AS1143" s="71"/>
      <c r="AT1143" s="71"/>
      <c r="AU1143" s="71"/>
      <c r="AV1143" s="71"/>
      <c r="AW1143" s="71"/>
      <c r="AX1143" s="71"/>
      <c r="AY1143" s="71"/>
      <c r="AZ1143" s="71"/>
      <c r="BA1143" s="71"/>
    </row>
    <row r="1144" spans="1:53" x14ac:dyDescent="0.75">
      <c r="A1144" s="71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  <c r="AQ1144" s="71"/>
      <c r="AR1144" s="71"/>
      <c r="AS1144" s="71"/>
      <c r="AT1144" s="71"/>
      <c r="AU1144" s="71"/>
      <c r="AV1144" s="71"/>
      <c r="AW1144" s="71"/>
      <c r="AX1144" s="71"/>
      <c r="AY1144" s="71"/>
      <c r="AZ1144" s="71"/>
      <c r="BA1144" s="71"/>
    </row>
    <row r="1145" spans="1:53" x14ac:dyDescent="0.75">
      <c r="A1145" s="71"/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  <c r="AQ1145" s="71"/>
      <c r="AR1145" s="71"/>
      <c r="AS1145" s="71"/>
      <c r="AT1145" s="71"/>
      <c r="AU1145" s="71"/>
      <c r="AV1145" s="71"/>
      <c r="AW1145" s="71"/>
      <c r="AX1145" s="71"/>
      <c r="AY1145" s="71"/>
      <c r="AZ1145" s="71"/>
      <c r="BA1145" s="71"/>
    </row>
    <row r="1146" spans="1:53" x14ac:dyDescent="0.75">
      <c r="A1146" s="71"/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  <c r="AQ1146" s="71"/>
      <c r="AR1146" s="71"/>
      <c r="AS1146" s="71"/>
      <c r="AT1146" s="71"/>
      <c r="AU1146" s="71"/>
      <c r="AV1146" s="71"/>
      <c r="AW1146" s="71"/>
      <c r="AX1146" s="71"/>
      <c r="AY1146" s="71"/>
      <c r="AZ1146" s="71"/>
      <c r="BA1146" s="71"/>
    </row>
    <row r="1147" spans="1:53" x14ac:dyDescent="0.75">
      <c r="A1147" s="71"/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  <c r="AQ1147" s="71"/>
      <c r="AR1147" s="71"/>
      <c r="AS1147" s="71"/>
      <c r="AT1147" s="71"/>
      <c r="AU1147" s="71"/>
      <c r="AV1147" s="71"/>
      <c r="AW1147" s="71"/>
      <c r="AX1147" s="71"/>
      <c r="AY1147" s="71"/>
      <c r="AZ1147" s="71"/>
      <c r="BA1147" s="71"/>
    </row>
    <row r="1148" spans="1:53" x14ac:dyDescent="0.75">
      <c r="A1148" s="71"/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  <c r="AQ1148" s="71"/>
      <c r="AR1148" s="71"/>
      <c r="AS1148" s="71"/>
      <c r="AT1148" s="71"/>
      <c r="AU1148" s="71"/>
      <c r="AV1148" s="71"/>
      <c r="AW1148" s="71"/>
      <c r="AX1148" s="71"/>
      <c r="AY1148" s="71"/>
      <c r="AZ1148" s="71"/>
      <c r="BA1148" s="71"/>
    </row>
    <row r="1149" spans="1:53" x14ac:dyDescent="0.75">
      <c r="A1149" s="71"/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  <c r="AQ1149" s="71"/>
      <c r="AR1149" s="71"/>
      <c r="AS1149" s="71"/>
      <c r="AT1149" s="71"/>
      <c r="AU1149" s="71"/>
      <c r="AV1149" s="71"/>
      <c r="AW1149" s="71"/>
      <c r="AX1149" s="71"/>
      <c r="AY1149" s="71"/>
      <c r="AZ1149" s="71"/>
      <c r="BA1149" s="71"/>
    </row>
    <row r="1150" spans="1:53" x14ac:dyDescent="0.75">
      <c r="A1150" s="71"/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  <c r="AQ1150" s="71"/>
      <c r="AR1150" s="71"/>
      <c r="AS1150" s="71"/>
      <c r="AT1150" s="71"/>
      <c r="AU1150" s="71"/>
      <c r="AV1150" s="71"/>
      <c r="AW1150" s="71"/>
      <c r="AX1150" s="71"/>
      <c r="AY1150" s="71"/>
      <c r="AZ1150" s="71"/>
      <c r="BA1150" s="71"/>
    </row>
    <row r="1151" spans="1:53" x14ac:dyDescent="0.75">
      <c r="A1151" s="71"/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  <c r="AQ1151" s="71"/>
      <c r="AR1151" s="71"/>
      <c r="AS1151" s="71"/>
      <c r="AT1151" s="71"/>
      <c r="AU1151" s="71"/>
      <c r="AV1151" s="71"/>
      <c r="AW1151" s="71"/>
      <c r="AX1151" s="71"/>
      <c r="AY1151" s="71"/>
      <c r="AZ1151" s="71"/>
      <c r="BA1151" s="71"/>
    </row>
    <row r="1152" spans="1:53" x14ac:dyDescent="0.75">
      <c r="A1152" s="71"/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  <c r="AQ1152" s="71"/>
      <c r="AR1152" s="71"/>
      <c r="AS1152" s="71"/>
      <c r="AT1152" s="71"/>
      <c r="AU1152" s="71"/>
      <c r="AV1152" s="71"/>
      <c r="AW1152" s="71"/>
      <c r="AX1152" s="71"/>
      <c r="AY1152" s="71"/>
      <c r="AZ1152" s="71"/>
      <c r="BA1152" s="71"/>
    </row>
    <row r="1153" spans="1:53" x14ac:dyDescent="0.75">
      <c r="A1153" s="71"/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</row>
    <row r="1154" spans="1:53" x14ac:dyDescent="0.75">
      <c r="A1154" s="71"/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</row>
    <row r="1155" spans="1:53" x14ac:dyDescent="0.75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</row>
    <row r="1156" spans="1:53" x14ac:dyDescent="0.75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  <c r="AQ1156" s="71"/>
      <c r="AR1156" s="71"/>
      <c r="AS1156" s="71"/>
      <c r="AT1156" s="71"/>
      <c r="AU1156" s="71"/>
      <c r="AV1156" s="71"/>
      <c r="AW1156" s="71"/>
      <c r="AX1156" s="71"/>
      <c r="AY1156" s="71"/>
      <c r="AZ1156" s="71"/>
      <c r="BA1156" s="71"/>
    </row>
    <row r="1157" spans="1:53" x14ac:dyDescent="0.75">
      <c r="A1157" s="71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  <c r="AQ1157" s="71"/>
      <c r="AR1157" s="71"/>
      <c r="AS1157" s="71"/>
      <c r="AT1157" s="71"/>
      <c r="AU1157" s="71"/>
      <c r="AV1157" s="71"/>
      <c r="AW1157" s="71"/>
      <c r="AX1157" s="71"/>
      <c r="AY1157" s="71"/>
      <c r="AZ1157" s="71"/>
      <c r="BA1157" s="71"/>
    </row>
    <row r="1158" spans="1:53" x14ac:dyDescent="0.75">
      <c r="A1158" s="71"/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  <c r="AQ1158" s="71"/>
      <c r="AR1158" s="71"/>
      <c r="AS1158" s="71"/>
      <c r="AT1158" s="71"/>
      <c r="AU1158" s="71"/>
      <c r="AV1158" s="71"/>
      <c r="AW1158" s="71"/>
      <c r="AX1158" s="71"/>
      <c r="AY1158" s="71"/>
      <c r="AZ1158" s="71"/>
      <c r="BA1158" s="71"/>
    </row>
    <row r="1159" spans="1:53" x14ac:dyDescent="0.75">
      <c r="A1159" s="71"/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  <c r="AQ1159" s="71"/>
      <c r="AR1159" s="71"/>
      <c r="AS1159" s="71"/>
      <c r="AT1159" s="71"/>
      <c r="AU1159" s="71"/>
      <c r="AV1159" s="71"/>
      <c r="AW1159" s="71"/>
      <c r="AX1159" s="71"/>
      <c r="AY1159" s="71"/>
      <c r="AZ1159" s="71"/>
      <c r="BA1159" s="71"/>
    </row>
    <row r="1160" spans="1:53" x14ac:dyDescent="0.75">
      <c r="A1160" s="71"/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  <c r="AQ1160" s="71"/>
      <c r="AR1160" s="71"/>
      <c r="AS1160" s="71"/>
      <c r="AT1160" s="71"/>
      <c r="AU1160" s="71"/>
      <c r="AV1160" s="71"/>
      <c r="AW1160" s="71"/>
      <c r="AX1160" s="71"/>
      <c r="AY1160" s="71"/>
      <c r="AZ1160" s="71"/>
      <c r="BA1160" s="71"/>
    </row>
    <row r="1161" spans="1:53" x14ac:dyDescent="0.75">
      <c r="A1161" s="71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  <c r="AQ1161" s="71"/>
      <c r="AR1161" s="71"/>
      <c r="AS1161" s="71"/>
      <c r="AT1161" s="71"/>
      <c r="AU1161" s="71"/>
      <c r="AV1161" s="71"/>
      <c r="AW1161" s="71"/>
      <c r="AX1161" s="71"/>
      <c r="AY1161" s="71"/>
      <c r="AZ1161" s="71"/>
      <c r="BA1161" s="71"/>
    </row>
    <row r="1162" spans="1:53" x14ac:dyDescent="0.75">
      <c r="A1162" s="71"/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  <c r="AQ1162" s="71"/>
      <c r="AR1162" s="71"/>
      <c r="AS1162" s="71"/>
      <c r="AT1162" s="71"/>
      <c r="AU1162" s="71"/>
      <c r="AV1162" s="71"/>
      <c r="AW1162" s="71"/>
      <c r="AX1162" s="71"/>
      <c r="AY1162" s="71"/>
      <c r="AZ1162" s="71"/>
      <c r="BA1162" s="71"/>
    </row>
    <row r="1163" spans="1:53" x14ac:dyDescent="0.75">
      <c r="A1163" s="71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  <c r="AQ1163" s="71"/>
      <c r="AR1163" s="71"/>
      <c r="AS1163" s="71"/>
      <c r="AT1163" s="71"/>
      <c r="AU1163" s="71"/>
      <c r="AV1163" s="71"/>
      <c r="AW1163" s="71"/>
      <c r="AX1163" s="71"/>
      <c r="AY1163" s="71"/>
      <c r="AZ1163" s="71"/>
      <c r="BA1163" s="71"/>
    </row>
    <row r="1164" spans="1:53" x14ac:dyDescent="0.75">
      <c r="A1164" s="71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  <c r="AQ1164" s="71"/>
      <c r="AR1164" s="71"/>
      <c r="AS1164" s="71"/>
      <c r="AT1164" s="71"/>
      <c r="AU1164" s="71"/>
      <c r="AV1164" s="71"/>
      <c r="AW1164" s="71"/>
      <c r="AX1164" s="71"/>
      <c r="AY1164" s="71"/>
      <c r="AZ1164" s="71"/>
      <c r="BA1164" s="71"/>
    </row>
    <row r="1165" spans="1:53" x14ac:dyDescent="0.75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</row>
    <row r="1166" spans="1:53" x14ac:dyDescent="0.75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</row>
    <row r="1167" spans="1:53" x14ac:dyDescent="0.75">
      <c r="A1167" s="71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</row>
    <row r="1168" spans="1:53" x14ac:dyDescent="0.75">
      <c r="A1168" s="71"/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  <c r="AQ1168" s="71"/>
      <c r="AR1168" s="71"/>
      <c r="AS1168" s="71"/>
      <c r="AT1168" s="71"/>
      <c r="AU1168" s="71"/>
      <c r="AV1168" s="71"/>
      <c r="AW1168" s="71"/>
      <c r="AX1168" s="71"/>
      <c r="AY1168" s="71"/>
      <c r="AZ1168" s="71"/>
      <c r="BA1168" s="71"/>
    </row>
    <row r="1169" spans="1:53" x14ac:dyDescent="0.75">
      <c r="A1169" s="71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  <c r="AQ1169" s="71"/>
      <c r="AR1169" s="71"/>
      <c r="AS1169" s="71"/>
      <c r="AT1169" s="71"/>
      <c r="AU1169" s="71"/>
      <c r="AV1169" s="71"/>
      <c r="AW1169" s="71"/>
      <c r="AX1169" s="71"/>
      <c r="AY1169" s="71"/>
      <c r="AZ1169" s="71"/>
      <c r="BA1169" s="71"/>
    </row>
    <row r="1170" spans="1:53" x14ac:dyDescent="0.75">
      <c r="A1170" s="71"/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  <c r="AQ1170" s="71"/>
      <c r="AR1170" s="71"/>
      <c r="AS1170" s="71"/>
      <c r="AT1170" s="71"/>
      <c r="AU1170" s="71"/>
      <c r="AV1170" s="71"/>
      <c r="AW1170" s="71"/>
      <c r="AX1170" s="71"/>
      <c r="AY1170" s="71"/>
      <c r="AZ1170" s="71"/>
      <c r="BA1170" s="71"/>
    </row>
    <row r="1171" spans="1:53" x14ac:dyDescent="0.75">
      <c r="A1171" s="71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</row>
    <row r="1172" spans="1:53" x14ac:dyDescent="0.75">
      <c r="A1172" s="71"/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  <c r="AQ1172" s="71"/>
      <c r="AR1172" s="71"/>
      <c r="AS1172" s="71"/>
      <c r="AT1172" s="71"/>
      <c r="AU1172" s="71"/>
      <c r="AV1172" s="71"/>
      <c r="AW1172" s="71"/>
      <c r="AX1172" s="71"/>
      <c r="AY1172" s="71"/>
      <c r="AZ1172" s="71"/>
      <c r="BA1172" s="71"/>
    </row>
    <row r="1173" spans="1:53" x14ac:dyDescent="0.75">
      <c r="A1173" s="71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  <c r="AQ1173" s="71"/>
      <c r="AR1173" s="71"/>
      <c r="AS1173" s="71"/>
      <c r="AT1173" s="71"/>
      <c r="AU1173" s="71"/>
      <c r="AV1173" s="71"/>
      <c r="AW1173" s="71"/>
      <c r="AX1173" s="71"/>
      <c r="AY1173" s="71"/>
      <c r="AZ1173" s="71"/>
      <c r="BA1173" s="71"/>
    </row>
    <row r="1174" spans="1:53" x14ac:dyDescent="0.75">
      <c r="A1174" s="71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  <c r="AQ1174" s="71"/>
      <c r="AR1174" s="71"/>
      <c r="AS1174" s="71"/>
      <c r="AT1174" s="71"/>
      <c r="AU1174" s="71"/>
      <c r="AV1174" s="71"/>
      <c r="AW1174" s="71"/>
      <c r="AX1174" s="71"/>
      <c r="AY1174" s="71"/>
      <c r="AZ1174" s="71"/>
      <c r="BA1174" s="71"/>
    </row>
    <row r="1175" spans="1:53" x14ac:dyDescent="0.75">
      <c r="A1175" s="71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  <c r="AQ1175" s="71"/>
      <c r="AR1175" s="71"/>
      <c r="AS1175" s="71"/>
      <c r="AT1175" s="71"/>
      <c r="AU1175" s="71"/>
      <c r="AV1175" s="71"/>
      <c r="AW1175" s="71"/>
      <c r="AX1175" s="71"/>
      <c r="AY1175" s="71"/>
      <c r="AZ1175" s="71"/>
      <c r="BA1175" s="71"/>
    </row>
    <row r="1176" spans="1:53" x14ac:dyDescent="0.75">
      <c r="A1176" s="71"/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  <c r="AQ1176" s="71"/>
      <c r="AR1176" s="71"/>
      <c r="AS1176" s="71"/>
      <c r="AT1176" s="71"/>
      <c r="AU1176" s="71"/>
      <c r="AV1176" s="71"/>
      <c r="AW1176" s="71"/>
      <c r="AX1176" s="71"/>
      <c r="AY1176" s="71"/>
      <c r="AZ1176" s="71"/>
      <c r="BA1176" s="71"/>
    </row>
    <row r="1177" spans="1:53" x14ac:dyDescent="0.75">
      <c r="A1177" s="71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  <c r="AQ1177" s="71"/>
      <c r="AR1177" s="71"/>
      <c r="AS1177" s="71"/>
      <c r="AT1177" s="71"/>
      <c r="AU1177" s="71"/>
      <c r="AV1177" s="71"/>
      <c r="AW1177" s="71"/>
      <c r="AX1177" s="71"/>
      <c r="AY1177" s="71"/>
      <c r="AZ1177" s="71"/>
      <c r="BA1177" s="71"/>
    </row>
    <row r="1178" spans="1:53" x14ac:dyDescent="0.75">
      <c r="A1178" s="71"/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  <c r="AQ1178" s="71"/>
      <c r="AR1178" s="71"/>
      <c r="AS1178" s="71"/>
      <c r="AT1178" s="71"/>
      <c r="AU1178" s="71"/>
      <c r="AV1178" s="71"/>
      <c r="AW1178" s="71"/>
      <c r="AX1178" s="71"/>
      <c r="AY1178" s="71"/>
      <c r="AZ1178" s="71"/>
      <c r="BA1178" s="71"/>
    </row>
    <row r="1179" spans="1:53" x14ac:dyDescent="0.75">
      <c r="A1179" s="71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  <c r="AQ1179" s="71"/>
      <c r="AR1179" s="71"/>
      <c r="AS1179" s="71"/>
      <c r="AT1179" s="71"/>
      <c r="AU1179" s="71"/>
      <c r="AV1179" s="71"/>
      <c r="AW1179" s="71"/>
      <c r="AX1179" s="71"/>
      <c r="AY1179" s="71"/>
      <c r="AZ1179" s="71"/>
      <c r="BA1179" s="71"/>
    </row>
    <row r="1180" spans="1:53" x14ac:dyDescent="0.75">
      <c r="A1180" s="71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  <c r="AQ1180" s="71"/>
      <c r="AR1180" s="71"/>
      <c r="AS1180" s="71"/>
      <c r="AT1180" s="71"/>
      <c r="AU1180" s="71"/>
      <c r="AV1180" s="71"/>
      <c r="AW1180" s="71"/>
      <c r="AX1180" s="71"/>
      <c r="AY1180" s="71"/>
      <c r="AZ1180" s="71"/>
      <c r="BA1180" s="71"/>
    </row>
    <row r="1181" spans="1:53" x14ac:dyDescent="0.75">
      <c r="A1181" s="71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  <c r="AQ1181" s="71"/>
      <c r="AR1181" s="71"/>
      <c r="AS1181" s="71"/>
      <c r="AT1181" s="71"/>
      <c r="AU1181" s="71"/>
      <c r="AV1181" s="71"/>
      <c r="AW1181" s="71"/>
      <c r="AX1181" s="71"/>
      <c r="AY1181" s="71"/>
      <c r="AZ1181" s="71"/>
      <c r="BA1181" s="71"/>
    </row>
    <row r="1182" spans="1:53" x14ac:dyDescent="0.75">
      <c r="A1182" s="71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</row>
    <row r="1183" spans="1:53" x14ac:dyDescent="0.75">
      <c r="A1183" s="71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</row>
    <row r="1184" spans="1:53" x14ac:dyDescent="0.75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</row>
    <row r="1185" spans="1:53" x14ac:dyDescent="0.75">
      <c r="A1185" s="71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  <c r="AQ1185" s="71"/>
      <c r="AR1185" s="71"/>
      <c r="AS1185" s="71"/>
      <c r="AT1185" s="71"/>
      <c r="AU1185" s="71"/>
      <c r="AV1185" s="71"/>
      <c r="AW1185" s="71"/>
      <c r="AX1185" s="71"/>
      <c r="AY1185" s="71"/>
      <c r="AZ1185" s="71"/>
      <c r="BA1185" s="71"/>
    </row>
    <row r="1186" spans="1:53" x14ac:dyDescent="0.75">
      <c r="A1186" s="71"/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  <c r="AQ1186" s="71"/>
      <c r="AR1186" s="71"/>
      <c r="AS1186" s="71"/>
      <c r="AT1186" s="71"/>
      <c r="AU1186" s="71"/>
      <c r="AV1186" s="71"/>
      <c r="AW1186" s="71"/>
      <c r="AX1186" s="71"/>
      <c r="AY1186" s="71"/>
      <c r="AZ1186" s="71"/>
      <c r="BA1186" s="71"/>
    </row>
    <row r="1187" spans="1:53" x14ac:dyDescent="0.75">
      <c r="A1187" s="71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  <c r="AQ1187" s="71"/>
      <c r="AR1187" s="71"/>
      <c r="AS1187" s="71"/>
      <c r="AT1187" s="71"/>
      <c r="AU1187" s="71"/>
      <c r="AV1187" s="71"/>
      <c r="AW1187" s="71"/>
      <c r="AX1187" s="71"/>
      <c r="AY1187" s="71"/>
      <c r="AZ1187" s="71"/>
      <c r="BA1187" s="71"/>
    </row>
    <row r="1188" spans="1:53" x14ac:dyDescent="0.75">
      <c r="A1188" s="71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  <c r="AQ1188" s="71"/>
      <c r="AR1188" s="71"/>
      <c r="AS1188" s="71"/>
      <c r="AT1188" s="71"/>
      <c r="AU1188" s="71"/>
      <c r="AV1188" s="71"/>
      <c r="AW1188" s="71"/>
      <c r="AX1188" s="71"/>
      <c r="AY1188" s="71"/>
      <c r="AZ1188" s="71"/>
      <c r="BA1188" s="71"/>
    </row>
    <row r="1189" spans="1:53" x14ac:dyDescent="0.75">
      <c r="A1189" s="71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  <c r="AQ1189" s="71"/>
      <c r="AR1189" s="71"/>
      <c r="AS1189" s="71"/>
      <c r="AT1189" s="71"/>
      <c r="AU1189" s="71"/>
      <c r="AV1189" s="71"/>
      <c r="AW1189" s="71"/>
      <c r="AX1189" s="71"/>
      <c r="AY1189" s="71"/>
      <c r="AZ1189" s="71"/>
      <c r="BA1189" s="71"/>
    </row>
    <row r="1190" spans="1:53" x14ac:dyDescent="0.75">
      <c r="A1190" s="71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  <c r="AQ1190" s="71"/>
      <c r="AR1190" s="71"/>
      <c r="AS1190" s="71"/>
      <c r="AT1190" s="71"/>
      <c r="AU1190" s="71"/>
      <c r="AV1190" s="71"/>
      <c r="AW1190" s="71"/>
      <c r="AX1190" s="71"/>
      <c r="AY1190" s="71"/>
      <c r="AZ1190" s="71"/>
      <c r="BA1190" s="71"/>
    </row>
    <row r="1191" spans="1:53" x14ac:dyDescent="0.75">
      <c r="A1191" s="71"/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  <c r="AQ1191" s="71"/>
      <c r="AR1191" s="71"/>
      <c r="AS1191" s="71"/>
      <c r="AT1191" s="71"/>
      <c r="AU1191" s="71"/>
      <c r="AV1191" s="71"/>
      <c r="AW1191" s="71"/>
      <c r="AX1191" s="71"/>
      <c r="AY1191" s="71"/>
      <c r="AZ1191" s="71"/>
      <c r="BA1191" s="71"/>
    </row>
    <row r="1192" spans="1:53" x14ac:dyDescent="0.75">
      <c r="A1192" s="71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  <c r="AQ1192" s="71"/>
      <c r="AR1192" s="71"/>
      <c r="AS1192" s="71"/>
      <c r="AT1192" s="71"/>
      <c r="AU1192" s="71"/>
      <c r="AV1192" s="71"/>
      <c r="AW1192" s="71"/>
      <c r="AX1192" s="71"/>
      <c r="AY1192" s="71"/>
      <c r="AZ1192" s="71"/>
      <c r="BA1192" s="71"/>
    </row>
    <row r="1193" spans="1:53" x14ac:dyDescent="0.75">
      <c r="A1193" s="71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  <c r="AQ1193" s="71"/>
      <c r="AR1193" s="71"/>
      <c r="AS1193" s="71"/>
      <c r="AT1193" s="71"/>
      <c r="AU1193" s="71"/>
      <c r="AV1193" s="71"/>
      <c r="AW1193" s="71"/>
      <c r="AX1193" s="71"/>
      <c r="AY1193" s="71"/>
      <c r="AZ1193" s="71"/>
      <c r="BA1193" s="71"/>
    </row>
    <row r="1194" spans="1:53" x14ac:dyDescent="0.75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  <c r="AQ1194" s="71"/>
      <c r="AR1194" s="71"/>
      <c r="AS1194" s="71"/>
      <c r="AT1194" s="71"/>
      <c r="AU1194" s="71"/>
      <c r="AV1194" s="71"/>
      <c r="AW1194" s="71"/>
      <c r="AX1194" s="71"/>
      <c r="AY1194" s="71"/>
      <c r="AZ1194" s="71"/>
      <c r="BA1194" s="71"/>
    </row>
    <row r="1195" spans="1:53" x14ac:dyDescent="0.75">
      <c r="A1195" s="71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  <c r="AQ1195" s="71"/>
      <c r="AR1195" s="71"/>
      <c r="AS1195" s="71"/>
      <c r="AT1195" s="71"/>
      <c r="AU1195" s="71"/>
      <c r="AV1195" s="71"/>
      <c r="AW1195" s="71"/>
      <c r="AX1195" s="71"/>
      <c r="AY1195" s="71"/>
      <c r="AZ1195" s="71"/>
      <c r="BA1195" s="71"/>
    </row>
    <row r="1196" spans="1:53" x14ac:dyDescent="0.75">
      <c r="A1196" s="71"/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  <c r="AQ1196" s="71"/>
      <c r="AR1196" s="71"/>
      <c r="AS1196" s="71"/>
      <c r="AT1196" s="71"/>
      <c r="AU1196" s="71"/>
      <c r="AV1196" s="71"/>
      <c r="AW1196" s="71"/>
      <c r="AX1196" s="71"/>
      <c r="AY1196" s="71"/>
      <c r="AZ1196" s="71"/>
      <c r="BA1196" s="71"/>
    </row>
    <row r="1197" spans="1:53" x14ac:dyDescent="0.75">
      <c r="A1197" s="71"/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  <c r="AQ1197" s="71"/>
      <c r="AR1197" s="71"/>
      <c r="AS1197" s="71"/>
      <c r="AT1197" s="71"/>
      <c r="AU1197" s="71"/>
      <c r="AV1197" s="71"/>
      <c r="AW1197" s="71"/>
      <c r="AX1197" s="71"/>
      <c r="AY1197" s="71"/>
      <c r="AZ1197" s="71"/>
      <c r="BA1197" s="71"/>
    </row>
    <row r="1198" spans="1:53" x14ac:dyDescent="0.75">
      <c r="A1198" s="71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  <c r="AQ1198" s="71"/>
      <c r="AR1198" s="71"/>
      <c r="AS1198" s="71"/>
      <c r="AT1198" s="71"/>
      <c r="AU1198" s="71"/>
      <c r="AV1198" s="71"/>
      <c r="AW1198" s="71"/>
      <c r="AX1198" s="71"/>
      <c r="AY1198" s="71"/>
      <c r="AZ1198" s="71"/>
      <c r="BA1198" s="71"/>
    </row>
    <row r="1199" spans="1:53" x14ac:dyDescent="0.75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  <c r="AQ1199" s="71"/>
      <c r="AR1199" s="71"/>
      <c r="AS1199" s="71"/>
      <c r="AT1199" s="71"/>
      <c r="AU1199" s="71"/>
      <c r="AV1199" s="71"/>
      <c r="AW1199" s="71"/>
      <c r="AX1199" s="71"/>
      <c r="AY1199" s="71"/>
      <c r="AZ1199" s="71"/>
      <c r="BA1199" s="71"/>
    </row>
    <row r="1200" spans="1:53" x14ac:dyDescent="0.75">
      <c r="A1200" s="71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  <c r="AQ1200" s="71"/>
      <c r="AR1200" s="71"/>
      <c r="AS1200" s="71"/>
      <c r="AT1200" s="71"/>
      <c r="AU1200" s="71"/>
      <c r="AV1200" s="71"/>
      <c r="AW1200" s="71"/>
      <c r="AX1200" s="71"/>
      <c r="AY1200" s="71"/>
      <c r="AZ1200" s="71"/>
      <c r="BA1200" s="71"/>
    </row>
    <row r="1201" spans="1:53" x14ac:dyDescent="0.75">
      <c r="A1201" s="71"/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  <c r="AQ1201" s="71"/>
      <c r="AR1201" s="71"/>
      <c r="AS1201" s="71"/>
      <c r="AT1201" s="71"/>
      <c r="AU1201" s="71"/>
      <c r="AV1201" s="71"/>
      <c r="AW1201" s="71"/>
      <c r="AX1201" s="71"/>
      <c r="AY1201" s="71"/>
      <c r="AZ1201" s="71"/>
      <c r="BA1201" s="71"/>
    </row>
    <row r="1202" spans="1:53" x14ac:dyDescent="0.75">
      <c r="A1202" s="71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  <c r="AQ1202" s="71"/>
      <c r="AR1202" s="71"/>
      <c r="AS1202" s="71"/>
      <c r="AT1202" s="71"/>
      <c r="AU1202" s="71"/>
      <c r="AV1202" s="71"/>
      <c r="AW1202" s="71"/>
      <c r="AX1202" s="71"/>
      <c r="AY1202" s="71"/>
      <c r="AZ1202" s="71"/>
      <c r="BA1202" s="71"/>
    </row>
    <row r="1203" spans="1:53" x14ac:dyDescent="0.75">
      <c r="A1203" s="71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  <c r="AQ1203" s="71"/>
      <c r="AR1203" s="71"/>
      <c r="AS1203" s="71"/>
      <c r="AT1203" s="71"/>
      <c r="AU1203" s="71"/>
      <c r="AV1203" s="71"/>
      <c r="AW1203" s="71"/>
      <c r="AX1203" s="71"/>
      <c r="AY1203" s="71"/>
      <c r="AZ1203" s="71"/>
      <c r="BA1203" s="71"/>
    </row>
    <row r="1204" spans="1:53" x14ac:dyDescent="0.75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  <c r="AQ1204" s="71"/>
      <c r="AR1204" s="71"/>
      <c r="AS1204" s="71"/>
      <c r="AT1204" s="71"/>
      <c r="AU1204" s="71"/>
      <c r="AV1204" s="71"/>
      <c r="AW1204" s="71"/>
      <c r="AX1204" s="71"/>
      <c r="AY1204" s="71"/>
      <c r="AZ1204" s="71"/>
      <c r="BA1204" s="71"/>
    </row>
    <row r="1205" spans="1:53" x14ac:dyDescent="0.75">
      <c r="A1205" s="71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  <c r="AQ1205" s="71"/>
      <c r="AR1205" s="71"/>
      <c r="AS1205" s="71"/>
      <c r="AT1205" s="71"/>
      <c r="AU1205" s="71"/>
      <c r="AV1205" s="71"/>
      <c r="AW1205" s="71"/>
      <c r="AX1205" s="71"/>
      <c r="AY1205" s="71"/>
      <c r="AZ1205" s="71"/>
      <c r="BA1205" s="71"/>
    </row>
    <row r="1206" spans="1:53" x14ac:dyDescent="0.75">
      <c r="A1206" s="71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  <c r="AQ1206" s="71"/>
      <c r="AR1206" s="71"/>
      <c r="AS1206" s="71"/>
      <c r="AT1206" s="71"/>
      <c r="AU1206" s="71"/>
      <c r="AV1206" s="71"/>
      <c r="AW1206" s="71"/>
      <c r="AX1206" s="71"/>
      <c r="AY1206" s="71"/>
      <c r="AZ1206" s="71"/>
      <c r="BA1206" s="71"/>
    </row>
    <row r="1207" spans="1:53" x14ac:dyDescent="0.75">
      <c r="A1207" s="71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71"/>
      <c r="AZ1207" s="71"/>
      <c r="BA1207" s="71"/>
    </row>
    <row r="1208" spans="1:53" x14ac:dyDescent="0.75">
      <c r="A1208" s="71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  <c r="AQ1208" s="71"/>
      <c r="AR1208" s="71"/>
      <c r="AS1208" s="71"/>
      <c r="AT1208" s="71"/>
      <c r="AU1208" s="71"/>
      <c r="AV1208" s="71"/>
      <c r="AW1208" s="71"/>
      <c r="AX1208" s="71"/>
      <c r="AY1208" s="71"/>
      <c r="AZ1208" s="71"/>
      <c r="BA1208" s="71"/>
    </row>
    <row r="1209" spans="1:53" x14ac:dyDescent="0.75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  <c r="AQ1209" s="71"/>
      <c r="AR1209" s="71"/>
      <c r="AS1209" s="71"/>
      <c r="AT1209" s="71"/>
      <c r="AU1209" s="71"/>
      <c r="AV1209" s="71"/>
      <c r="AW1209" s="71"/>
      <c r="AX1209" s="71"/>
      <c r="AY1209" s="71"/>
      <c r="AZ1209" s="71"/>
      <c r="BA1209" s="71"/>
    </row>
    <row r="1210" spans="1:53" x14ac:dyDescent="0.75">
      <c r="A1210" s="71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  <c r="AQ1210" s="71"/>
      <c r="AR1210" s="71"/>
      <c r="AS1210" s="71"/>
      <c r="AT1210" s="71"/>
      <c r="AU1210" s="71"/>
      <c r="AV1210" s="71"/>
      <c r="AW1210" s="71"/>
      <c r="AX1210" s="71"/>
      <c r="AY1210" s="71"/>
      <c r="AZ1210" s="71"/>
      <c r="BA1210" s="71"/>
    </row>
    <row r="1211" spans="1:53" x14ac:dyDescent="0.75">
      <c r="A1211" s="71"/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</row>
    <row r="1212" spans="1:53" x14ac:dyDescent="0.75">
      <c r="A1212" s="71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</row>
    <row r="1213" spans="1:53" x14ac:dyDescent="0.75">
      <c r="A1213" s="71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</row>
    <row r="1214" spans="1:53" x14ac:dyDescent="0.75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</row>
    <row r="1215" spans="1:53" x14ac:dyDescent="0.75">
      <c r="A1215" s="71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  <c r="AQ1215" s="71"/>
      <c r="AR1215" s="71"/>
      <c r="AS1215" s="71"/>
      <c r="AT1215" s="71"/>
      <c r="AU1215" s="71"/>
      <c r="AV1215" s="71"/>
      <c r="AW1215" s="71"/>
      <c r="AX1215" s="71"/>
      <c r="AY1215" s="71"/>
      <c r="AZ1215" s="71"/>
      <c r="BA1215" s="71"/>
    </row>
    <row r="1216" spans="1:53" x14ac:dyDescent="0.75">
      <c r="A1216" s="71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  <c r="AQ1216" s="71"/>
      <c r="AR1216" s="71"/>
      <c r="AS1216" s="71"/>
      <c r="AT1216" s="71"/>
      <c r="AU1216" s="71"/>
      <c r="AV1216" s="71"/>
      <c r="AW1216" s="71"/>
      <c r="AX1216" s="71"/>
      <c r="AY1216" s="71"/>
      <c r="AZ1216" s="71"/>
      <c r="BA1216" s="71"/>
    </row>
    <row r="1217" spans="1:53" x14ac:dyDescent="0.75">
      <c r="A1217" s="71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  <c r="AQ1217" s="71"/>
      <c r="AR1217" s="71"/>
      <c r="AS1217" s="71"/>
      <c r="AT1217" s="71"/>
      <c r="AU1217" s="71"/>
      <c r="AV1217" s="71"/>
      <c r="AW1217" s="71"/>
      <c r="AX1217" s="71"/>
      <c r="AY1217" s="71"/>
      <c r="AZ1217" s="71"/>
      <c r="BA1217" s="71"/>
    </row>
    <row r="1218" spans="1:53" x14ac:dyDescent="0.75">
      <c r="A1218" s="71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  <c r="AQ1218" s="71"/>
      <c r="AR1218" s="71"/>
      <c r="AS1218" s="71"/>
      <c r="AT1218" s="71"/>
      <c r="AU1218" s="71"/>
      <c r="AV1218" s="71"/>
      <c r="AW1218" s="71"/>
      <c r="AX1218" s="71"/>
      <c r="AY1218" s="71"/>
      <c r="AZ1218" s="71"/>
      <c r="BA1218" s="71"/>
    </row>
    <row r="1219" spans="1:53" x14ac:dyDescent="0.75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  <c r="AQ1219" s="71"/>
      <c r="AR1219" s="71"/>
      <c r="AS1219" s="71"/>
      <c r="AT1219" s="71"/>
      <c r="AU1219" s="71"/>
      <c r="AV1219" s="71"/>
      <c r="AW1219" s="71"/>
      <c r="AX1219" s="71"/>
      <c r="AY1219" s="71"/>
      <c r="AZ1219" s="71"/>
      <c r="BA1219" s="71"/>
    </row>
    <row r="1220" spans="1:53" x14ac:dyDescent="0.75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  <c r="AQ1220" s="71"/>
      <c r="AR1220" s="71"/>
      <c r="AS1220" s="71"/>
      <c r="AT1220" s="71"/>
      <c r="AU1220" s="71"/>
      <c r="AV1220" s="71"/>
      <c r="AW1220" s="71"/>
      <c r="AX1220" s="71"/>
      <c r="AY1220" s="71"/>
      <c r="AZ1220" s="71"/>
      <c r="BA1220" s="71"/>
    </row>
    <row r="1221" spans="1:53" x14ac:dyDescent="0.75">
      <c r="A1221" s="71"/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  <c r="AQ1221" s="71"/>
      <c r="AR1221" s="71"/>
      <c r="AS1221" s="71"/>
      <c r="AT1221" s="71"/>
      <c r="AU1221" s="71"/>
      <c r="AV1221" s="71"/>
      <c r="AW1221" s="71"/>
      <c r="AX1221" s="71"/>
      <c r="AY1221" s="71"/>
      <c r="AZ1221" s="71"/>
      <c r="BA1221" s="71"/>
    </row>
    <row r="1222" spans="1:53" x14ac:dyDescent="0.75">
      <c r="A1222" s="71"/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  <c r="AQ1222" s="71"/>
      <c r="AR1222" s="71"/>
      <c r="AS1222" s="71"/>
      <c r="AT1222" s="71"/>
      <c r="AU1222" s="71"/>
      <c r="AV1222" s="71"/>
      <c r="AW1222" s="71"/>
      <c r="AX1222" s="71"/>
      <c r="AY1222" s="71"/>
      <c r="AZ1222" s="71"/>
      <c r="BA1222" s="71"/>
    </row>
    <row r="1223" spans="1:53" x14ac:dyDescent="0.75">
      <c r="A1223" s="71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</row>
    <row r="1224" spans="1:53" x14ac:dyDescent="0.75">
      <c r="A1224" s="71"/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</row>
    <row r="1225" spans="1:53" x14ac:dyDescent="0.75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</row>
    <row r="1226" spans="1:53" x14ac:dyDescent="0.75">
      <c r="A1226" s="71"/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  <c r="AQ1226" s="71"/>
      <c r="AR1226" s="71"/>
      <c r="AS1226" s="71"/>
      <c r="AT1226" s="71"/>
      <c r="AU1226" s="71"/>
      <c r="AV1226" s="71"/>
      <c r="AW1226" s="71"/>
      <c r="AX1226" s="71"/>
      <c r="AY1226" s="71"/>
      <c r="AZ1226" s="71"/>
      <c r="BA1226" s="71"/>
    </row>
    <row r="1227" spans="1:53" x14ac:dyDescent="0.75">
      <c r="A1227" s="71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  <c r="AQ1227" s="71"/>
      <c r="AR1227" s="71"/>
      <c r="AS1227" s="71"/>
      <c r="AT1227" s="71"/>
      <c r="AU1227" s="71"/>
      <c r="AV1227" s="71"/>
      <c r="AW1227" s="71"/>
      <c r="AX1227" s="71"/>
      <c r="AY1227" s="71"/>
      <c r="AZ1227" s="71"/>
      <c r="BA1227" s="71"/>
    </row>
    <row r="1228" spans="1:53" x14ac:dyDescent="0.75">
      <c r="A1228" s="71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  <c r="AQ1228" s="71"/>
      <c r="AR1228" s="71"/>
      <c r="AS1228" s="71"/>
      <c r="AT1228" s="71"/>
      <c r="AU1228" s="71"/>
      <c r="AV1228" s="71"/>
      <c r="AW1228" s="71"/>
      <c r="AX1228" s="71"/>
      <c r="AY1228" s="71"/>
      <c r="AZ1228" s="71"/>
      <c r="BA1228" s="71"/>
    </row>
    <row r="1229" spans="1:53" x14ac:dyDescent="0.75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  <c r="AQ1229" s="71"/>
      <c r="AR1229" s="71"/>
      <c r="AS1229" s="71"/>
      <c r="AT1229" s="71"/>
      <c r="AU1229" s="71"/>
      <c r="AV1229" s="71"/>
      <c r="AW1229" s="71"/>
      <c r="AX1229" s="71"/>
      <c r="AY1229" s="71"/>
      <c r="AZ1229" s="71"/>
      <c r="BA1229" s="71"/>
    </row>
    <row r="1230" spans="1:53" x14ac:dyDescent="0.75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  <c r="AQ1230" s="71"/>
      <c r="AR1230" s="71"/>
      <c r="AS1230" s="71"/>
      <c r="AT1230" s="71"/>
      <c r="AU1230" s="71"/>
      <c r="AV1230" s="71"/>
      <c r="AW1230" s="71"/>
      <c r="AX1230" s="71"/>
      <c r="AY1230" s="71"/>
      <c r="AZ1230" s="71"/>
      <c r="BA1230" s="71"/>
    </row>
    <row r="1231" spans="1:53" x14ac:dyDescent="0.75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  <c r="AQ1231" s="71"/>
      <c r="AR1231" s="71"/>
      <c r="AS1231" s="71"/>
      <c r="AT1231" s="71"/>
      <c r="AU1231" s="71"/>
      <c r="AV1231" s="71"/>
      <c r="AW1231" s="71"/>
      <c r="AX1231" s="71"/>
      <c r="AY1231" s="71"/>
      <c r="AZ1231" s="71"/>
      <c r="BA1231" s="71"/>
    </row>
    <row r="1232" spans="1:53" x14ac:dyDescent="0.75">
      <c r="A1232" s="71"/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  <c r="AQ1232" s="71"/>
      <c r="AR1232" s="71"/>
      <c r="AS1232" s="71"/>
      <c r="AT1232" s="71"/>
      <c r="AU1232" s="71"/>
      <c r="AV1232" s="71"/>
      <c r="AW1232" s="71"/>
      <c r="AX1232" s="71"/>
      <c r="AY1232" s="71"/>
      <c r="AZ1232" s="71"/>
      <c r="BA1232" s="71"/>
    </row>
    <row r="1233" spans="1:53" x14ac:dyDescent="0.75">
      <c r="A1233" s="71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  <c r="AQ1233" s="71"/>
      <c r="AR1233" s="71"/>
      <c r="AS1233" s="71"/>
      <c r="AT1233" s="71"/>
      <c r="AU1233" s="71"/>
      <c r="AV1233" s="71"/>
      <c r="AW1233" s="71"/>
      <c r="AX1233" s="71"/>
      <c r="AY1233" s="71"/>
      <c r="AZ1233" s="71"/>
      <c r="BA1233" s="71"/>
    </row>
    <row r="1234" spans="1:53" x14ac:dyDescent="0.75">
      <c r="A1234" s="71"/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  <c r="AQ1234" s="71"/>
      <c r="AR1234" s="71"/>
      <c r="AS1234" s="71"/>
      <c r="AT1234" s="71"/>
      <c r="AU1234" s="71"/>
      <c r="AV1234" s="71"/>
      <c r="AW1234" s="71"/>
      <c r="AX1234" s="71"/>
      <c r="AY1234" s="71"/>
      <c r="AZ1234" s="71"/>
      <c r="BA1234" s="71"/>
    </row>
    <row r="1235" spans="1:53" x14ac:dyDescent="0.75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  <c r="AQ1235" s="71"/>
      <c r="AR1235" s="71"/>
      <c r="AS1235" s="71"/>
      <c r="AT1235" s="71"/>
      <c r="AU1235" s="71"/>
      <c r="AV1235" s="71"/>
      <c r="AW1235" s="71"/>
      <c r="AX1235" s="71"/>
      <c r="AY1235" s="71"/>
      <c r="AZ1235" s="71"/>
      <c r="BA1235" s="71"/>
    </row>
    <row r="1236" spans="1:53" x14ac:dyDescent="0.75">
      <c r="A1236" s="71"/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  <c r="AQ1236" s="71"/>
      <c r="AR1236" s="71"/>
      <c r="AS1236" s="71"/>
      <c r="AT1236" s="71"/>
      <c r="AU1236" s="71"/>
      <c r="AV1236" s="71"/>
      <c r="AW1236" s="71"/>
      <c r="AX1236" s="71"/>
      <c r="AY1236" s="71"/>
      <c r="AZ1236" s="71"/>
      <c r="BA1236" s="71"/>
    </row>
    <row r="1237" spans="1:53" x14ac:dyDescent="0.75">
      <c r="A1237" s="71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  <c r="AQ1237" s="71"/>
      <c r="AR1237" s="71"/>
      <c r="AS1237" s="71"/>
      <c r="AT1237" s="71"/>
      <c r="AU1237" s="71"/>
      <c r="AV1237" s="71"/>
      <c r="AW1237" s="71"/>
      <c r="AX1237" s="71"/>
      <c r="AY1237" s="71"/>
      <c r="AZ1237" s="71"/>
      <c r="BA1237" s="71"/>
    </row>
    <row r="1238" spans="1:53" x14ac:dyDescent="0.75">
      <c r="A1238" s="71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  <c r="AQ1238" s="71"/>
      <c r="AR1238" s="71"/>
      <c r="AS1238" s="71"/>
      <c r="AT1238" s="71"/>
      <c r="AU1238" s="71"/>
      <c r="AV1238" s="71"/>
      <c r="AW1238" s="71"/>
      <c r="AX1238" s="71"/>
      <c r="AY1238" s="71"/>
      <c r="AZ1238" s="71"/>
      <c r="BA1238" s="71"/>
    </row>
    <row r="1239" spans="1:53" x14ac:dyDescent="0.75">
      <c r="A1239" s="71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</row>
    <row r="1240" spans="1:53" x14ac:dyDescent="0.75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</row>
    <row r="1241" spans="1:53" x14ac:dyDescent="0.75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</row>
    <row r="1242" spans="1:53" x14ac:dyDescent="0.75">
      <c r="A1242" s="71"/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</row>
    <row r="1243" spans="1:53" x14ac:dyDescent="0.75">
      <c r="A1243" s="71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</row>
    <row r="1244" spans="1:53" x14ac:dyDescent="0.75">
      <c r="A1244" s="71"/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</row>
    <row r="1245" spans="1:53" x14ac:dyDescent="0.75">
      <c r="A1245" s="71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</row>
    <row r="1246" spans="1:53" x14ac:dyDescent="0.75">
      <c r="A1246" s="71"/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</row>
    <row r="1247" spans="1:53" x14ac:dyDescent="0.75">
      <c r="A1247" s="71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</row>
    <row r="1248" spans="1:53" x14ac:dyDescent="0.75">
      <c r="A1248" s="71"/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</row>
    <row r="1249" spans="1:53" x14ac:dyDescent="0.75">
      <c r="A1249" s="71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</row>
    <row r="1250" spans="1:53" x14ac:dyDescent="0.75">
      <c r="A1250" s="71"/>
      <c r="B1250" s="71"/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</row>
    <row r="1251" spans="1:53" x14ac:dyDescent="0.75">
      <c r="A1251" s="71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  <c r="AQ1251" s="71"/>
      <c r="AR1251" s="71"/>
      <c r="AS1251" s="71"/>
      <c r="AT1251" s="71"/>
      <c r="AU1251" s="71"/>
      <c r="AV1251" s="71"/>
      <c r="AW1251" s="71"/>
      <c r="AX1251" s="71"/>
      <c r="AY1251" s="71"/>
      <c r="AZ1251" s="71"/>
      <c r="BA1251" s="71"/>
    </row>
    <row r="1252" spans="1:53" x14ac:dyDescent="0.75">
      <c r="A1252" s="71"/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</row>
    <row r="1253" spans="1:53" x14ac:dyDescent="0.75">
      <c r="A1253" s="71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</row>
    <row r="1254" spans="1:53" x14ac:dyDescent="0.75">
      <c r="A1254" s="71"/>
      <c r="B1254" s="71"/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</row>
    <row r="1255" spans="1:53" x14ac:dyDescent="0.75">
      <c r="A1255" s="71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  <c r="AQ1255" s="71"/>
      <c r="AR1255" s="71"/>
      <c r="AS1255" s="71"/>
      <c r="AT1255" s="71"/>
      <c r="AU1255" s="71"/>
      <c r="AV1255" s="71"/>
      <c r="AW1255" s="71"/>
      <c r="AX1255" s="71"/>
      <c r="AY1255" s="71"/>
      <c r="AZ1255" s="71"/>
      <c r="BA1255" s="71"/>
    </row>
    <row r="1256" spans="1:53" x14ac:dyDescent="0.75">
      <c r="A1256" s="71"/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  <c r="AQ1256" s="71"/>
      <c r="AR1256" s="71"/>
      <c r="AS1256" s="71"/>
      <c r="AT1256" s="71"/>
      <c r="AU1256" s="71"/>
      <c r="AV1256" s="71"/>
      <c r="AW1256" s="71"/>
      <c r="AX1256" s="71"/>
      <c r="AY1256" s="71"/>
      <c r="AZ1256" s="71"/>
      <c r="BA1256" s="71"/>
    </row>
    <row r="1257" spans="1:53" x14ac:dyDescent="0.75">
      <c r="A1257" s="71"/>
      <c r="B1257" s="71"/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  <c r="AQ1257" s="71"/>
      <c r="AR1257" s="71"/>
      <c r="AS1257" s="71"/>
      <c r="AT1257" s="71"/>
      <c r="AU1257" s="71"/>
      <c r="AV1257" s="71"/>
      <c r="AW1257" s="71"/>
      <c r="AX1257" s="71"/>
      <c r="AY1257" s="71"/>
      <c r="AZ1257" s="71"/>
      <c r="BA1257" s="71"/>
    </row>
    <row r="1258" spans="1:53" x14ac:dyDescent="0.75">
      <c r="A1258" s="71"/>
      <c r="B1258" s="71"/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  <c r="AQ1258" s="71"/>
      <c r="AR1258" s="71"/>
      <c r="AS1258" s="71"/>
      <c r="AT1258" s="71"/>
      <c r="AU1258" s="71"/>
      <c r="AV1258" s="71"/>
      <c r="AW1258" s="71"/>
      <c r="AX1258" s="71"/>
      <c r="AY1258" s="71"/>
      <c r="AZ1258" s="71"/>
      <c r="BA1258" s="71"/>
    </row>
    <row r="1259" spans="1:53" x14ac:dyDescent="0.75">
      <c r="A1259" s="71"/>
      <c r="B1259" s="71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  <c r="AQ1259" s="71"/>
      <c r="AR1259" s="71"/>
      <c r="AS1259" s="71"/>
      <c r="AT1259" s="71"/>
      <c r="AU1259" s="71"/>
      <c r="AV1259" s="71"/>
      <c r="AW1259" s="71"/>
      <c r="AX1259" s="71"/>
      <c r="AY1259" s="71"/>
      <c r="AZ1259" s="71"/>
      <c r="BA1259" s="71"/>
    </row>
    <row r="1260" spans="1:53" x14ac:dyDescent="0.75">
      <c r="A1260" s="71"/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  <c r="AQ1260" s="71"/>
      <c r="AR1260" s="71"/>
      <c r="AS1260" s="71"/>
      <c r="AT1260" s="71"/>
      <c r="AU1260" s="71"/>
      <c r="AV1260" s="71"/>
      <c r="AW1260" s="71"/>
      <c r="AX1260" s="71"/>
      <c r="AY1260" s="71"/>
      <c r="AZ1260" s="71"/>
      <c r="BA1260" s="71"/>
    </row>
    <row r="1261" spans="1:53" x14ac:dyDescent="0.75">
      <c r="A1261" s="71"/>
      <c r="B1261" s="71"/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  <c r="AQ1261" s="71"/>
      <c r="AR1261" s="71"/>
      <c r="AS1261" s="71"/>
      <c r="AT1261" s="71"/>
      <c r="AU1261" s="71"/>
      <c r="AV1261" s="71"/>
      <c r="AW1261" s="71"/>
      <c r="AX1261" s="71"/>
      <c r="AY1261" s="71"/>
      <c r="AZ1261" s="71"/>
      <c r="BA1261" s="71"/>
    </row>
    <row r="1262" spans="1:53" x14ac:dyDescent="0.75">
      <c r="A1262" s="71"/>
      <c r="B1262" s="71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  <c r="AQ1262" s="71"/>
      <c r="AR1262" s="71"/>
      <c r="AS1262" s="71"/>
      <c r="AT1262" s="71"/>
      <c r="AU1262" s="71"/>
      <c r="AV1262" s="71"/>
      <c r="AW1262" s="71"/>
      <c r="AX1262" s="71"/>
      <c r="AY1262" s="71"/>
      <c r="AZ1262" s="71"/>
      <c r="BA1262" s="71"/>
    </row>
    <row r="1263" spans="1:53" x14ac:dyDescent="0.75">
      <c r="A1263" s="71"/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  <c r="AQ1263" s="71"/>
      <c r="AR1263" s="71"/>
      <c r="AS1263" s="71"/>
      <c r="AT1263" s="71"/>
      <c r="AU1263" s="71"/>
      <c r="AV1263" s="71"/>
      <c r="AW1263" s="71"/>
      <c r="AX1263" s="71"/>
      <c r="AY1263" s="71"/>
      <c r="AZ1263" s="71"/>
      <c r="BA1263" s="71"/>
    </row>
    <row r="1264" spans="1:53" x14ac:dyDescent="0.75">
      <c r="A1264" s="71"/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  <c r="AQ1264" s="71"/>
      <c r="AR1264" s="71"/>
      <c r="AS1264" s="71"/>
      <c r="AT1264" s="71"/>
      <c r="AU1264" s="71"/>
      <c r="AV1264" s="71"/>
      <c r="AW1264" s="71"/>
      <c r="AX1264" s="71"/>
      <c r="AY1264" s="71"/>
      <c r="AZ1264" s="71"/>
      <c r="BA1264" s="71"/>
    </row>
    <row r="1265" spans="1:53" x14ac:dyDescent="0.75">
      <c r="A1265" s="71"/>
      <c r="B1265" s="71"/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  <c r="AQ1265" s="71"/>
      <c r="AR1265" s="71"/>
      <c r="AS1265" s="71"/>
      <c r="AT1265" s="71"/>
      <c r="AU1265" s="71"/>
      <c r="AV1265" s="71"/>
      <c r="AW1265" s="71"/>
      <c r="AX1265" s="71"/>
      <c r="AY1265" s="71"/>
      <c r="AZ1265" s="71"/>
      <c r="BA1265" s="71"/>
    </row>
    <row r="1266" spans="1:53" x14ac:dyDescent="0.75">
      <c r="A1266" s="71"/>
      <c r="B1266" s="71"/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  <c r="AQ1266" s="71"/>
      <c r="AR1266" s="71"/>
      <c r="AS1266" s="71"/>
      <c r="AT1266" s="71"/>
      <c r="AU1266" s="71"/>
      <c r="AV1266" s="71"/>
      <c r="AW1266" s="71"/>
      <c r="AX1266" s="71"/>
      <c r="AY1266" s="71"/>
      <c r="AZ1266" s="71"/>
      <c r="BA1266" s="71"/>
    </row>
    <row r="1267" spans="1:53" x14ac:dyDescent="0.75">
      <c r="A1267" s="71"/>
      <c r="B1267" s="71"/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  <c r="AQ1267" s="71"/>
      <c r="AR1267" s="71"/>
      <c r="AS1267" s="71"/>
      <c r="AT1267" s="71"/>
      <c r="AU1267" s="71"/>
      <c r="AV1267" s="71"/>
      <c r="AW1267" s="71"/>
      <c r="AX1267" s="71"/>
      <c r="AY1267" s="71"/>
      <c r="AZ1267" s="71"/>
      <c r="BA1267" s="71"/>
    </row>
    <row r="1268" spans="1:53" x14ac:dyDescent="0.75">
      <c r="A1268" s="71"/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  <c r="AQ1268" s="71"/>
      <c r="AR1268" s="71"/>
      <c r="AS1268" s="71"/>
      <c r="AT1268" s="71"/>
      <c r="AU1268" s="71"/>
      <c r="AV1268" s="71"/>
      <c r="AW1268" s="71"/>
      <c r="AX1268" s="71"/>
      <c r="AY1268" s="71"/>
      <c r="AZ1268" s="71"/>
      <c r="BA1268" s="71"/>
    </row>
    <row r="1269" spans="1:53" x14ac:dyDescent="0.75">
      <c r="A1269" s="71"/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</row>
    <row r="1270" spans="1:53" x14ac:dyDescent="0.75">
      <c r="A1270" s="71"/>
      <c r="B1270" s="71"/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</row>
    <row r="1271" spans="1:53" x14ac:dyDescent="0.75">
      <c r="A1271" s="71"/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</row>
    <row r="1272" spans="1:53" x14ac:dyDescent="0.75">
      <c r="A1272" s="71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</row>
    <row r="1273" spans="1:53" x14ac:dyDescent="0.75">
      <c r="A1273" s="71"/>
      <c r="B1273" s="71"/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  <c r="AQ1273" s="71"/>
      <c r="AR1273" s="71"/>
      <c r="AS1273" s="71"/>
      <c r="AT1273" s="71"/>
      <c r="AU1273" s="71"/>
      <c r="AV1273" s="71"/>
      <c r="AW1273" s="71"/>
      <c r="AX1273" s="71"/>
      <c r="AY1273" s="71"/>
      <c r="AZ1273" s="71"/>
      <c r="BA1273" s="71"/>
    </row>
    <row r="1274" spans="1:53" x14ac:dyDescent="0.75">
      <c r="A1274" s="71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  <c r="AQ1274" s="71"/>
      <c r="AR1274" s="71"/>
      <c r="AS1274" s="71"/>
      <c r="AT1274" s="71"/>
      <c r="AU1274" s="71"/>
      <c r="AV1274" s="71"/>
      <c r="AW1274" s="71"/>
      <c r="AX1274" s="71"/>
      <c r="AY1274" s="71"/>
      <c r="AZ1274" s="71"/>
      <c r="BA1274" s="71"/>
    </row>
    <row r="1275" spans="1:53" x14ac:dyDescent="0.75">
      <c r="A1275" s="71"/>
      <c r="B1275" s="71"/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  <c r="AQ1275" s="71"/>
      <c r="AR1275" s="71"/>
      <c r="AS1275" s="71"/>
      <c r="AT1275" s="71"/>
      <c r="AU1275" s="71"/>
      <c r="AV1275" s="71"/>
      <c r="AW1275" s="71"/>
      <c r="AX1275" s="71"/>
      <c r="AY1275" s="71"/>
      <c r="AZ1275" s="71"/>
      <c r="BA1275" s="71"/>
    </row>
    <row r="1276" spans="1:53" x14ac:dyDescent="0.75">
      <c r="A1276" s="71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  <c r="AQ1276" s="71"/>
      <c r="AR1276" s="71"/>
      <c r="AS1276" s="71"/>
      <c r="AT1276" s="71"/>
      <c r="AU1276" s="71"/>
      <c r="AV1276" s="71"/>
      <c r="AW1276" s="71"/>
      <c r="AX1276" s="71"/>
      <c r="AY1276" s="71"/>
      <c r="AZ1276" s="71"/>
      <c r="BA1276" s="71"/>
    </row>
    <row r="1277" spans="1:53" x14ac:dyDescent="0.75">
      <c r="A1277" s="71"/>
      <c r="B1277" s="71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  <c r="AQ1277" s="71"/>
      <c r="AR1277" s="71"/>
      <c r="AS1277" s="71"/>
      <c r="AT1277" s="71"/>
      <c r="AU1277" s="71"/>
      <c r="AV1277" s="71"/>
      <c r="AW1277" s="71"/>
      <c r="AX1277" s="71"/>
      <c r="AY1277" s="71"/>
      <c r="AZ1277" s="71"/>
      <c r="BA1277" s="71"/>
    </row>
    <row r="1278" spans="1:53" x14ac:dyDescent="0.75">
      <c r="A1278" s="71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  <c r="AS1278" s="71"/>
      <c r="AT1278" s="71"/>
      <c r="AU1278" s="71"/>
      <c r="AV1278" s="71"/>
      <c r="AW1278" s="71"/>
      <c r="AX1278" s="71"/>
      <c r="AY1278" s="71"/>
      <c r="AZ1278" s="71"/>
      <c r="BA1278" s="71"/>
    </row>
    <row r="1279" spans="1:53" x14ac:dyDescent="0.75">
      <c r="A1279" s="71"/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  <c r="AQ1279" s="71"/>
      <c r="AR1279" s="71"/>
      <c r="AS1279" s="71"/>
      <c r="AT1279" s="71"/>
      <c r="AU1279" s="71"/>
      <c r="AV1279" s="71"/>
      <c r="AW1279" s="71"/>
      <c r="AX1279" s="71"/>
      <c r="AY1279" s="71"/>
      <c r="AZ1279" s="71"/>
      <c r="BA1279" s="71"/>
    </row>
    <row r="1280" spans="1:53" x14ac:dyDescent="0.75">
      <c r="A1280" s="71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  <c r="AQ1280" s="71"/>
      <c r="AR1280" s="71"/>
      <c r="AS1280" s="71"/>
      <c r="AT1280" s="71"/>
      <c r="AU1280" s="71"/>
      <c r="AV1280" s="71"/>
      <c r="AW1280" s="71"/>
      <c r="AX1280" s="71"/>
      <c r="AY1280" s="71"/>
      <c r="AZ1280" s="71"/>
      <c r="BA1280" s="71"/>
    </row>
    <row r="1281" spans="1:53" x14ac:dyDescent="0.75">
      <c r="A1281" s="71"/>
      <c r="B1281" s="71"/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</row>
    <row r="1282" spans="1:53" x14ac:dyDescent="0.75">
      <c r="A1282" s="71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</row>
    <row r="1283" spans="1:53" x14ac:dyDescent="0.75">
      <c r="A1283" s="71"/>
      <c r="B1283" s="71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</row>
    <row r="1284" spans="1:53" x14ac:dyDescent="0.75">
      <c r="A1284" s="71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  <c r="AQ1284" s="71"/>
      <c r="AR1284" s="71"/>
      <c r="AS1284" s="71"/>
      <c r="AT1284" s="71"/>
      <c r="AU1284" s="71"/>
      <c r="AV1284" s="71"/>
      <c r="AW1284" s="71"/>
      <c r="AX1284" s="71"/>
      <c r="AY1284" s="71"/>
      <c r="AZ1284" s="71"/>
      <c r="BA1284" s="71"/>
    </row>
    <row r="1285" spans="1:53" x14ac:dyDescent="0.75">
      <c r="A1285" s="71"/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  <c r="AQ1285" s="71"/>
      <c r="AR1285" s="71"/>
      <c r="AS1285" s="71"/>
      <c r="AT1285" s="71"/>
      <c r="AU1285" s="71"/>
      <c r="AV1285" s="71"/>
      <c r="AW1285" s="71"/>
      <c r="AX1285" s="71"/>
      <c r="AY1285" s="71"/>
      <c r="AZ1285" s="71"/>
      <c r="BA1285" s="71"/>
    </row>
    <row r="1286" spans="1:53" x14ac:dyDescent="0.75">
      <c r="A1286" s="71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  <c r="AQ1286" s="71"/>
      <c r="AR1286" s="71"/>
      <c r="AS1286" s="71"/>
      <c r="AT1286" s="71"/>
      <c r="AU1286" s="71"/>
      <c r="AV1286" s="71"/>
      <c r="AW1286" s="71"/>
      <c r="AX1286" s="71"/>
      <c r="AY1286" s="71"/>
      <c r="AZ1286" s="71"/>
      <c r="BA1286" s="71"/>
    </row>
    <row r="1287" spans="1:53" x14ac:dyDescent="0.75">
      <c r="A1287" s="71"/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  <c r="AQ1287" s="71"/>
      <c r="AR1287" s="71"/>
      <c r="AS1287" s="71"/>
      <c r="AT1287" s="71"/>
      <c r="AU1287" s="71"/>
      <c r="AV1287" s="71"/>
      <c r="AW1287" s="71"/>
      <c r="AX1287" s="71"/>
      <c r="AY1287" s="71"/>
      <c r="AZ1287" s="71"/>
      <c r="BA1287" s="71"/>
    </row>
    <row r="1288" spans="1:53" x14ac:dyDescent="0.75">
      <c r="A1288" s="71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  <c r="AQ1288" s="71"/>
      <c r="AR1288" s="71"/>
      <c r="AS1288" s="71"/>
      <c r="AT1288" s="71"/>
      <c r="AU1288" s="71"/>
      <c r="AV1288" s="71"/>
      <c r="AW1288" s="71"/>
      <c r="AX1288" s="71"/>
      <c r="AY1288" s="71"/>
      <c r="AZ1288" s="71"/>
      <c r="BA1288" s="71"/>
    </row>
    <row r="1289" spans="1:53" x14ac:dyDescent="0.75">
      <c r="A1289" s="71"/>
      <c r="B1289" s="71"/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  <c r="AQ1289" s="71"/>
      <c r="AR1289" s="71"/>
      <c r="AS1289" s="71"/>
      <c r="AT1289" s="71"/>
      <c r="AU1289" s="71"/>
      <c r="AV1289" s="71"/>
      <c r="AW1289" s="71"/>
      <c r="AX1289" s="71"/>
      <c r="AY1289" s="71"/>
      <c r="AZ1289" s="71"/>
      <c r="BA1289" s="71"/>
    </row>
    <row r="1290" spans="1:53" x14ac:dyDescent="0.75">
      <c r="A1290" s="71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  <c r="AQ1290" s="71"/>
      <c r="AR1290" s="71"/>
      <c r="AS1290" s="71"/>
      <c r="AT1290" s="71"/>
      <c r="AU1290" s="71"/>
      <c r="AV1290" s="71"/>
      <c r="AW1290" s="71"/>
      <c r="AX1290" s="71"/>
      <c r="AY1290" s="71"/>
      <c r="AZ1290" s="71"/>
      <c r="BA1290" s="71"/>
    </row>
    <row r="1291" spans="1:53" x14ac:dyDescent="0.75">
      <c r="A1291" s="71"/>
      <c r="B1291" s="71"/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  <c r="AQ1291" s="71"/>
      <c r="AR1291" s="71"/>
      <c r="AS1291" s="71"/>
      <c r="AT1291" s="71"/>
      <c r="AU1291" s="71"/>
      <c r="AV1291" s="71"/>
      <c r="AW1291" s="71"/>
      <c r="AX1291" s="71"/>
      <c r="AY1291" s="71"/>
      <c r="AZ1291" s="71"/>
      <c r="BA1291" s="71"/>
    </row>
    <row r="1292" spans="1:53" x14ac:dyDescent="0.75">
      <c r="A1292" s="71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</row>
    <row r="1293" spans="1:53" x14ac:dyDescent="0.75">
      <c r="A1293" s="71"/>
      <c r="B1293" s="71"/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  <c r="AQ1293" s="71"/>
      <c r="AR1293" s="71"/>
      <c r="AS1293" s="71"/>
      <c r="AT1293" s="71"/>
      <c r="AU1293" s="71"/>
      <c r="AV1293" s="71"/>
      <c r="AW1293" s="71"/>
      <c r="AX1293" s="71"/>
      <c r="AY1293" s="71"/>
      <c r="AZ1293" s="71"/>
      <c r="BA1293" s="71"/>
    </row>
    <row r="1294" spans="1:53" x14ac:dyDescent="0.75">
      <c r="A1294" s="71"/>
      <c r="B1294" s="71"/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  <c r="AQ1294" s="71"/>
      <c r="AR1294" s="71"/>
      <c r="AS1294" s="71"/>
      <c r="AT1294" s="71"/>
      <c r="AU1294" s="71"/>
      <c r="AV1294" s="71"/>
      <c r="AW1294" s="71"/>
      <c r="AX1294" s="71"/>
      <c r="AY1294" s="71"/>
      <c r="AZ1294" s="71"/>
      <c r="BA1294" s="71"/>
    </row>
    <row r="1295" spans="1:53" x14ac:dyDescent="0.75">
      <c r="A1295" s="71"/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  <c r="AQ1295" s="71"/>
      <c r="AR1295" s="71"/>
      <c r="AS1295" s="71"/>
      <c r="AT1295" s="71"/>
      <c r="AU1295" s="71"/>
      <c r="AV1295" s="71"/>
      <c r="AW1295" s="71"/>
      <c r="AX1295" s="71"/>
      <c r="AY1295" s="71"/>
      <c r="AZ1295" s="71"/>
      <c r="BA1295" s="71"/>
    </row>
    <row r="1296" spans="1:53" x14ac:dyDescent="0.75">
      <c r="A1296" s="71"/>
      <c r="B1296" s="71"/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  <c r="AQ1296" s="71"/>
      <c r="AR1296" s="71"/>
      <c r="AS1296" s="71"/>
      <c r="AT1296" s="71"/>
      <c r="AU1296" s="71"/>
      <c r="AV1296" s="71"/>
      <c r="AW1296" s="71"/>
      <c r="AX1296" s="71"/>
      <c r="AY1296" s="71"/>
      <c r="AZ1296" s="71"/>
      <c r="BA1296" s="71"/>
    </row>
    <row r="1297" spans="1:53" x14ac:dyDescent="0.75">
      <c r="A1297" s="71"/>
      <c r="B1297" s="71"/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  <c r="AQ1297" s="71"/>
      <c r="AR1297" s="71"/>
      <c r="AS1297" s="71"/>
      <c r="AT1297" s="71"/>
      <c r="AU1297" s="71"/>
      <c r="AV1297" s="71"/>
      <c r="AW1297" s="71"/>
      <c r="AX1297" s="71"/>
      <c r="AY1297" s="71"/>
      <c r="AZ1297" s="71"/>
      <c r="BA1297" s="71"/>
    </row>
    <row r="1298" spans="1:53" x14ac:dyDescent="0.75">
      <c r="A1298" s="71"/>
      <c r="B1298" s="71"/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</row>
    <row r="1299" spans="1:53" x14ac:dyDescent="0.75">
      <c r="A1299" s="71"/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</row>
    <row r="1300" spans="1:53" x14ac:dyDescent="0.75">
      <c r="A1300" s="71"/>
      <c r="B1300" s="71"/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</row>
    <row r="1301" spans="1:53" x14ac:dyDescent="0.75">
      <c r="A1301" s="71"/>
      <c r="B1301" s="71"/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  <c r="AQ1301" s="71"/>
      <c r="AR1301" s="71"/>
      <c r="AS1301" s="71"/>
      <c r="AT1301" s="71"/>
      <c r="AU1301" s="71"/>
      <c r="AV1301" s="71"/>
      <c r="AW1301" s="71"/>
      <c r="AX1301" s="71"/>
      <c r="AY1301" s="71"/>
      <c r="AZ1301" s="71"/>
      <c r="BA1301" s="71"/>
    </row>
    <row r="1302" spans="1:53" x14ac:dyDescent="0.75">
      <c r="A1302" s="71"/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  <c r="AQ1302" s="71"/>
      <c r="AR1302" s="71"/>
      <c r="AS1302" s="71"/>
      <c r="AT1302" s="71"/>
      <c r="AU1302" s="71"/>
      <c r="AV1302" s="71"/>
      <c r="AW1302" s="71"/>
      <c r="AX1302" s="71"/>
      <c r="AY1302" s="71"/>
      <c r="AZ1302" s="71"/>
      <c r="BA1302" s="71"/>
    </row>
    <row r="1303" spans="1:53" x14ac:dyDescent="0.75">
      <c r="A1303" s="71"/>
      <c r="B1303" s="71"/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  <c r="AQ1303" s="71"/>
      <c r="AR1303" s="71"/>
      <c r="AS1303" s="71"/>
      <c r="AT1303" s="71"/>
      <c r="AU1303" s="71"/>
      <c r="AV1303" s="71"/>
      <c r="AW1303" s="71"/>
      <c r="AX1303" s="71"/>
      <c r="AY1303" s="71"/>
      <c r="AZ1303" s="71"/>
      <c r="BA1303" s="71"/>
    </row>
    <row r="1304" spans="1:53" x14ac:dyDescent="0.75">
      <c r="A1304" s="71"/>
      <c r="B1304" s="71"/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  <c r="AQ1304" s="71"/>
      <c r="AR1304" s="71"/>
      <c r="AS1304" s="71"/>
      <c r="AT1304" s="71"/>
      <c r="AU1304" s="71"/>
      <c r="AV1304" s="71"/>
      <c r="AW1304" s="71"/>
      <c r="AX1304" s="71"/>
      <c r="AY1304" s="71"/>
      <c r="AZ1304" s="71"/>
      <c r="BA1304" s="71"/>
    </row>
    <row r="1305" spans="1:53" x14ac:dyDescent="0.75">
      <c r="A1305" s="71"/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  <c r="AQ1305" s="71"/>
      <c r="AR1305" s="71"/>
      <c r="AS1305" s="71"/>
      <c r="AT1305" s="71"/>
      <c r="AU1305" s="71"/>
      <c r="AV1305" s="71"/>
      <c r="AW1305" s="71"/>
      <c r="AX1305" s="71"/>
      <c r="AY1305" s="71"/>
      <c r="AZ1305" s="71"/>
      <c r="BA1305" s="71"/>
    </row>
    <row r="1306" spans="1:53" x14ac:dyDescent="0.75">
      <c r="A1306" s="71"/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  <c r="AQ1306" s="71"/>
      <c r="AR1306" s="71"/>
      <c r="AS1306" s="71"/>
      <c r="AT1306" s="71"/>
      <c r="AU1306" s="71"/>
      <c r="AV1306" s="71"/>
      <c r="AW1306" s="71"/>
      <c r="AX1306" s="71"/>
      <c r="AY1306" s="71"/>
      <c r="AZ1306" s="71"/>
      <c r="BA1306" s="71"/>
    </row>
    <row r="1307" spans="1:53" x14ac:dyDescent="0.75">
      <c r="A1307" s="71"/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  <c r="AQ1307" s="71"/>
      <c r="AR1307" s="71"/>
      <c r="AS1307" s="71"/>
      <c r="AT1307" s="71"/>
      <c r="AU1307" s="71"/>
      <c r="AV1307" s="71"/>
      <c r="AW1307" s="71"/>
      <c r="AX1307" s="71"/>
      <c r="AY1307" s="71"/>
      <c r="AZ1307" s="71"/>
      <c r="BA1307" s="71"/>
    </row>
    <row r="1308" spans="1:53" x14ac:dyDescent="0.75">
      <c r="A1308" s="71"/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  <c r="AQ1308" s="71"/>
      <c r="AR1308" s="71"/>
      <c r="AS1308" s="71"/>
      <c r="AT1308" s="71"/>
      <c r="AU1308" s="71"/>
      <c r="AV1308" s="71"/>
      <c r="AW1308" s="71"/>
      <c r="AX1308" s="71"/>
      <c r="AY1308" s="71"/>
      <c r="AZ1308" s="71"/>
      <c r="BA1308" s="71"/>
    </row>
    <row r="1309" spans="1:53" x14ac:dyDescent="0.75">
      <c r="A1309" s="71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  <c r="AQ1309" s="71"/>
      <c r="AR1309" s="71"/>
      <c r="AS1309" s="71"/>
      <c r="AT1309" s="71"/>
      <c r="AU1309" s="71"/>
      <c r="AV1309" s="71"/>
      <c r="AW1309" s="71"/>
      <c r="AX1309" s="71"/>
      <c r="AY1309" s="71"/>
      <c r="AZ1309" s="71"/>
      <c r="BA1309" s="71"/>
    </row>
    <row r="1310" spans="1:53" x14ac:dyDescent="0.75">
      <c r="A1310" s="71"/>
      <c r="B1310" s="71"/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  <c r="AQ1310" s="71"/>
      <c r="AR1310" s="71"/>
      <c r="AS1310" s="71"/>
      <c r="AT1310" s="71"/>
      <c r="AU1310" s="71"/>
      <c r="AV1310" s="71"/>
      <c r="AW1310" s="71"/>
      <c r="AX1310" s="71"/>
      <c r="AY1310" s="71"/>
      <c r="AZ1310" s="71"/>
      <c r="BA1310" s="71"/>
    </row>
    <row r="1311" spans="1:53" x14ac:dyDescent="0.75">
      <c r="A1311" s="71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  <c r="AQ1311" s="71"/>
      <c r="AR1311" s="71"/>
      <c r="AS1311" s="71"/>
      <c r="AT1311" s="71"/>
      <c r="AU1311" s="71"/>
      <c r="AV1311" s="71"/>
      <c r="AW1311" s="71"/>
      <c r="AX1311" s="71"/>
      <c r="AY1311" s="71"/>
      <c r="AZ1311" s="71"/>
      <c r="BA1311" s="71"/>
    </row>
    <row r="1312" spans="1:53" x14ac:dyDescent="0.75">
      <c r="A1312" s="71"/>
      <c r="B1312" s="71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  <c r="AQ1312" s="71"/>
      <c r="AR1312" s="71"/>
      <c r="AS1312" s="71"/>
      <c r="AT1312" s="71"/>
      <c r="AU1312" s="71"/>
      <c r="AV1312" s="71"/>
      <c r="AW1312" s="71"/>
      <c r="AX1312" s="71"/>
      <c r="AY1312" s="71"/>
      <c r="AZ1312" s="71"/>
      <c r="BA1312" s="71"/>
    </row>
    <row r="1313" spans="1:53" x14ac:dyDescent="0.75">
      <c r="A1313" s="71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  <c r="AQ1313" s="71"/>
      <c r="AR1313" s="71"/>
      <c r="AS1313" s="71"/>
      <c r="AT1313" s="71"/>
      <c r="AU1313" s="71"/>
      <c r="AV1313" s="71"/>
      <c r="AW1313" s="71"/>
      <c r="AX1313" s="71"/>
      <c r="AY1313" s="71"/>
      <c r="AZ1313" s="71"/>
      <c r="BA1313" s="71"/>
    </row>
    <row r="1314" spans="1:53" x14ac:dyDescent="0.75">
      <c r="A1314" s="71"/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  <c r="AQ1314" s="71"/>
      <c r="AR1314" s="71"/>
      <c r="AS1314" s="71"/>
      <c r="AT1314" s="71"/>
      <c r="AU1314" s="71"/>
      <c r="AV1314" s="71"/>
      <c r="AW1314" s="71"/>
      <c r="AX1314" s="71"/>
      <c r="AY1314" s="71"/>
      <c r="AZ1314" s="71"/>
      <c r="BA1314" s="71"/>
    </row>
    <row r="1315" spans="1:53" x14ac:dyDescent="0.75">
      <c r="A1315" s="71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  <c r="AQ1315" s="71"/>
      <c r="AR1315" s="71"/>
      <c r="AS1315" s="71"/>
      <c r="AT1315" s="71"/>
      <c r="AU1315" s="71"/>
      <c r="AV1315" s="71"/>
      <c r="AW1315" s="71"/>
      <c r="AX1315" s="71"/>
      <c r="AY1315" s="71"/>
      <c r="AZ1315" s="71"/>
      <c r="BA1315" s="71"/>
    </row>
    <row r="1316" spans="1:53" x14ac:dyDescent="0.75">
      <c r="A1316" s="71"/>
      <c r="B1316" s="71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  <c r="AQ1316" s="71"/>
      <c r="AR1316" s="71"/>
      <c r="AS1316" s="71"/>
      <c r="AT1316" s="71"/>
      <c r="AU1316" s="71"/>
      <c r="AV1316" s="71"/>
      <c r="AW1316" s="71"/>
      <c r="AX1316" s="71"/>
      <c r="AY1316" s="71"/>
      <c r="AZ1316" s="71"/>
      <c r="BA1316" s="71"/>
    </row>
    <row r="1317" spans="1:53" x14ac:dyDescent="0.75">
      <c r="A1317" s="71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  <c r="AQ1317" s="71"/>
      <c r="AR1317" s="71"/>
      <c r="AS1317" s="71"/>
      <c r="AT1317" s="71"/>
      <c r="AU1317" s="71"/>
      <c r="AV1317" s="71"/>
      <c r="AW1317" s="71"/>
      <c r="AX1317" s="71"/>
      <c r="AY1317" s="71"/>
      <c r="AZ1317" s="71"/>
      <c r="BA1317" s="71"/>
    </row>
    <row r="1318" spans="1:53" x14ac:dyDescent="0.75">
      <c r="A1318" s="71"/>
      <c r="B1318" s="71"/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  <c r="AQ1318" s="71"/>
      <c r="AR1318" s="71"/>
      <c r="AS1318" s="71"/>
      <c r="AT1318" s="71"/>
      <c r="AU1318" s="71"/>
      <c r="AV1318" s="71"/>
      <c r="AW1318" s="71"/>
      <c r="AX1318" s="71"/>
      <c r="AY1318" s="71"/>
      <c r="AZ1318" s="71"/>
      <c r="BA1318" s="71"/>
    </row>
    <row r="1319" spans="1:53" x14ac:dyDescent="0.75">
      <c r="A1319" s="71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  <c r="AQ1319" s="71"/>
      <c r="AR1319" s="71"/>
      <c r="AS1319" s="71"/>
      <c r="AT1319" s="71"/>
      <c r="AU1319" s="71"/>
      <c r="AV1319" s="71"/>
      <c r="AW1319" s="71"/>
      <c r="AX1319" s="71"/>
      <c r="AY1319" s="71"/>
      <c r="AZ1319" s="71"/>
      <c r="BA1319" s="71"/>
    </row>
    <row r="1320" spans="1:53" x14ac:dyDescent="0.75">
      <c r="A1320" s="71"/>
      <c r="B1320" s="71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  <c r="AQ1320" s="71"/>
      <c r="AR1320" s="71"/>
      <c r="AS1320" s="71"/>
      <c r="AT1320" s="71"/>
      <c r="AU1320" s="71"/>
      <c r="AV1320" s="71"/>
      <c r="AW1320" s="71"/>
      <c r="AX1320" s="71"/>
      <c r="AY1320" s="71"/>
      <c r="AZ1320" s="71"/>
      <c r="BA1320" s="71"/>
    </row>
    <row r="1321" spans="1:53" x14ac:dyDescent="0.75">
      <c r="A1321" s="71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  <c r="AQ1321" s="71"/>
      <c r="AR1321" s="71"/>
      <c r="AS1321" s="71"/>
      <c r="AT1321" s="71"/>
      <c r="AU1321" s="71"/>
      <c r="AV1321" s="71"/>
      <c r="AW1321" s="71"/>
      <c r="AX1321" s="71"/>
      <c r="AY1321" s="71"/>
      <c r="AZ1321" s="71"/>
      <c r="BA1321" s="71"/>
    </row>
    <row r="1322" spans="1:53" x14ac:dyDescent="0.75">
      <c r="A1322" s="71"/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  <c r="AQ1322" s="71"/>
      <c r="AR1322" s="71"/>
      <c r="AS1322" s="71"/>
      <c r="AT1322" s="71"/>
      <c r="AU1322" s="71"/>
      <c r="AV1322" s="71"/>
      <c r="AW1322" s="71"/>
      <c r="AX1322" s="71"/>
      <c r="AY1322" s="71"/>
      <c r="AZ1322" s="71"/>
      <c r="BA1322" s="71"/>
    </row>
    <row r="1323" spans="1:53" x14ac:dyDescent="0.75">
      <c r="A1323" s="71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  <c r="AQ1323" s="71"/>
      <c r="AR1323" s="71"/>
      <c r="AS1323" s="71"/>
      <c r="AT1323" s="71"/>
      <c r="AU1323" s="71"/>
      <c r="AV1323" s="71"/>
      <c r="AW1323" s="71"/>
      <c r="AX1323" s="71"/>
      <c r="AY1323" s="71"/>
      <c r="AZ1323" s="71"/>
      <c r="BA1323" s="71"/>
    </row>
    <row r="1324" spans="1:53" x14ac:dyDescent="0.75">
      <c r="A1324" s="71"/>
      <c r="B1324" s="71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  <c r="AQ1324" s="71"/>
      <c r="AR1324" s="71"/>
      <c r="AS1324" s="71"/>
      <c r="AT1324" s="71"/>
      <c r="AU1324" s="71"/>
      <c r="AV1324" s="71"/>
      <c r="AW1324" s="71"/>
      <c r="AX1324" s="71"/>
      <c r="AY1324" s="71"/>
      <c r="AZ1324" s="71"/>
      <c r="BA1324" s="71"/>
    </row>
    <row r="1325" spans="1:53" x14ac:dyDescent="0.75">
      <c r="A1325" s="71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  <c r="AQ1325" s="71"/>
      <c r="AR1325" s="71"/>
      <c r="AS1325" s="71"/>
      <c r="AT1325" s="71"/>
      <c r="AU1325" s="71"/>
      <c r="AV1325" s="71"/>
      <c r="AW1325" s="71"/>
      <c r="AX1325" s="71"/>
      <c r="AY1325" s="71"/>
      <c r="AZ1325" s="71"/>
      <c r="BA1325" s="71"/>
    </row>
    <row r="1326" spans="1:53" x14ac:dyDescent="0.75">
      <c r="A1326" s="71"/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  <c r="AQ1326" s="71"/>
      <c r="AR1326" s="71"/>
      <c r="AS1326" s="71"/>
      <c r="AT1326" s="71"/>
      <c r="AU1326" s="71"/>
      <c r="AV1326" s="71"/>
      <c r="AW1326" s="71"/>
      <c r="AX1326" s="71"/>
      <c r="AY1326" s="71"/>
      <c r="AZ1326" s="71"/>
      <c r="BA1326" s="71"/>
    </row>
    <row r="1327" spans="1:53" x14ac:dyDescent="0.75">
      <c r="A1327" s="71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</row>
    <row r="1328" spans="1:53" x14ac:dyDescent="0.75">
      <c r="A1328" s="71"/>
      <c r="B1328" s="71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</row>
    <row r="1329" spans="1:53" x14ac:dyDescent="0.75">
      <c r="A1329" s="71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</row>
    <row r="1330" spans="1:53" x14ac:dyDescent="0.75">
      <c r="A1330" s="71"/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  <c r="AQ1330" s="71"/>
      <c r="AR1330" s="71"/>
      <c r="AS1330" s="71"/>
      <c r="AT1330" s="71"/>
      <c r="AU1330" s="71"/>
      <c r="AV1330" s="71"/>
      <c r="AW1330" s="71"/>
      <c r="AX1330" s="71"/>
      <c r="AY1330" s="71"/>
      <c r="AZ1330" s="71"/>
      <c r="BA1330" s="71"/>
    </row>
    <row r="1331" spans="1:53" x14ac:dyDescent="0.75">
      <c r="A1331" s="71"/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  <c r="AQ1331" s="71"/>
      <c r="AR1331" s="71"/>
      <c r="AS1331" s="71"/>
      <c r="AT1331" s="71"/>
      <c r="AU1331" s="71"/>
      <c r="AV1331" s="71"/>
      <c r="AW1331" s="71"/>
      <c r="AX1331" s="71"/>
      <c r="AY1331" s="71"/>
      <c r="AZ1331" s="71"/>
      <c r="BA1331" s="71"/>
    </row>
    <row r="1332" spans="1:53" x14ac:dyDescent="0.75">
      <c r="A1332" s="71"/>
      <c r="B1332" s="71"/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  <c r="AQ1332" s="71"/>
      <c r="AR1332" s="71"/>
      <c r="AS1332" s="71"/>
      <c r="AT1332" s="71"/>
      <c r="AU1332" s="71"/>
      <c r="AV1332" s="71"/>
      <c r="AW1332" s="71"/>
      <c r="AX1332" s="71"/>
      <c r="AY1332" s="71"/>
      <c r="AZ1332" s="71"/>
      <c r="BA1332" s="71"/>
    </row>
    <row r="1333" spans="1:53" x14ac:dyDescent="0.75">
      <c r="A1333" s="71"/>
      <c r="B1333" s="71"/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  <c r="AQ1333" s="71"/>
      <c r="AR1333" s="71"/>
      <c r="AS1333" s="71"/>
      <c r="AT1333" s="71"/>
      <c r="AU1333" s="71"/>
      <c r="AV1333" s="71"/>
      <c r="AW1333" s="71"/>
      <c r="AX1333" s="71"/>
      <c r="AY1333" s="71"/>
      <c r="AZ1333" s="71"/>
      <c r="BA1333" s="71"/>
    </row>
    <row r="1334" spans="1:53" x14ac:dyDescent="0.75">
      <c r="A1334" s="71"/>
      <c r="B1334" s="71"/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  <c r="AQ1334" s="71"/>
      <c r="AR1334" s="71"/>
      <c r="AS1334" s="71"/>
      <c r="AT1334" s="71"/>
      <c r="AU1334" s="71"/>
      <c r="AV1334" s="71"/>
      <c r="AW1334" s="71"/>
      <c r="AX1334" s="71"/>
      <c r="AY1334" s="71"/>
      <c r="AZ1334" s="71"/>
      <c r="BA1334" s="71"/>
    </row>
    <row r="1335" spans="1:53" x14ac:dyDescent="0.75">
      <c r="A1335" s="71"/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  <c r="AQ1335" s="71"/>
      <c r="AR1335" s="71"/>
      <c r="AS1335" s="71"/>
      <c r="AT1335" s="71"/>
      <c r="AU1335" s="71"/>
      <c r="AV1335" s="71"/>
      <c r="AW1335" s="71"/>
      <c r="AX1335" s="71"/>
      <c r="AY1335" s="71"/>
      <c r="AZ1335" s="71"/>
      <c r="BA1335" s="71"/>
    </row>
    <row r="1336" spans="1:53" x14ac:dyDescent="0.75">
      <c r="A1336" s="71"/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  <c r="AQ1336" s="71"/>
      <c r="AR1336" s="71"/>
      <c r="AS1336" s="71"/>
      <c r="AT1336" s="71"/>
      <c r="AU1336" s="71"/>
      <c r="AV1336" s="71"/>
      <c r="AW1336" s="71"/>
      <c r="AX1336" s="71"/>
      <c r="AY1336" s="71"/>
      <c r="AZ1336" s="71"/>
      <c r="BA1336" s="71"/>
    </row>
    <row r="1337" spans="1:53" x14ac:dyDescent="0.75">
      <c r="A1337" s="71"/>
      <c r="B1337" s="71"/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  <c r="AQ1337" s="71"/>
      <c r="AR1337" s="71"/>
      <c r="AS1337" s="71"/>
      <c r="AT1337" s="71"/>
      <c r="AU1337" s="71"/>
      <c r="AV1337" s="71"/>
      <c r="AW1337" s="71"/>
      <c r="AX1337" s="71"/>
      <c r="AY1337" s="71"/>
      <c r="AZ1337" s="71"/>
      <c r="BA1337" s="71"/>
    </row>
    <row r="1338" spans="1:53" x14ac:dyDescent="0.75">
      <c r="A1338" s="71"/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  <c r="AQ1338" s="71"/>
      <c r="AR1338" s="71"/>
      <c r="AS1338" s="71"/>
      <c r="AT1338" s="71"/>
      <c r="AU1338" s="71"/>
      <c r="AV1338" s="71"/>
      <c r="AW1338" s="71"/>
      <c r="AX1338" s="71"/>
      <c r="AY1338" s="71"/>
      <c r="AZ1338" s="71"/>
      <c r="BA1338" s="71"/>
    </row>
    <row r="1339" spans="1:53" x14ac:dyDescent="0.75">
      <c r="A1339" s="71"/>
      <c r="B1339" s="71"/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  <c r="AQ1339" s="71"/>
      <c r="AR1339" s="71"/>
      <c r="AS1339" s="71"/>
      <c r="AT1339" s="71"/>
      <c r="AU1339" s="71"/>
      <c r="AV1339" s="71"/>
      <c r="AW1339" s="71"/>
      <c r="AX1339" s="71"/>
      <c r="AY1339" s="71"/>
      <c r="AZ1339" s="71"/>
      <c r="BA1339" s="71"/>
    </row>
    <row r="1340" spans="1:53" x14ac:dyDescent="0.75">
      <c r="A1340" s="71"/>
      <c r="B1340" s="71"/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  <c r="AQ1340" s="71"/>
      <c r="AR1340" s="71"/>
      <c r="AS1340" s="71"/>
      <c r="AT1340" s="71"/>
      <c r="AU1340" s="71"/>
      <c r="AV1340" s="71"/>
      <c r="AW1340" s="71"/>
      <c r="AX1340" s="71"/>
      <c r="AY1340" s="71"/>
      <c r="AZ1340" s="71"/>
      <c r="BA1340" s="71"/>
    </row>
    <row r="1341" spans="1:53" x14ac:dyDescent="0.75">
      <c r="A1341" s="71"/>
      <c r="B1341" s="71"/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  <c r="AQ1341" s="71"/>
      <c r="AR1341" s="71"/>
      <c r="AS1341" s="71"/>
      <c r="AT1341" s="71"/>
      <c r="AU1341" s="71"/>
      <c r="AV1341" s="71"/>
      <c r="AW1341" s="71"/>
      <c r="AX1341" s="71"/>
      <c r="AY1341" s="71"/>
      <c r="AZ1341" s="71"/>
      <c r="BA1341" s="71"/>
    </row>
    <row r="1342" spans="1:53" x14ac:dyDescent="0.75">
      <c r="A1342" s="71"/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  <c r="AQ1342" s="71"/>
      <c r="AR1342" s="71"/>
      <c r="AS1342" s="71"/>
      <c r="AT1342" s="71"/>
      <c r="AU1342" s="71"/>
      <c r="AV1342" s="71"/>
      <c r="AW1342" s="71"/>
      <c r="AX1342" s="71"/>
      <c r="AY1342" s="71"/>
      <c r="AZ1342" s="71"/>
      <c r="BA1342" s="71"/>
    </row>
    <row r="1343" spans="1:53" x14ac:dyDescent="0.75">
      <c r="A1343" s="71"/>
      <c r="B1343" s="71"/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  <c r="AQ1343" s="71"/>
      <c r="AR1343" s="71"/>
      <c r="AS1343" s="71"/>
      <c r="AT1343" s="71"/>
      <c r="AU1343" s="71"/>
      <c r="AV1343" s="71"/>
      <c r="AW1343" s="71"/>
      <c r="AX1343" s="71"/>
      <c r="AY1343" s="71"/>
      <c r="AZ1343" s="71"/>
      <c r="BA1343" s="71"/>
    </row>
    <row r="1344" spans="1:53" x14ac:dyDescent="0.75">
      <c r="A1344" s="71"/>
      <c r="B1344" s="71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  <c r="AQ1344" s="71"/>
      <c r="AR1344" s="71"/>
      <c r="AS1344" s="71"/>
      <c r="AT1344" s="71"/>
      <c r="AU1344" s="71"/>
      <c r="AV1344" s="71"/>
      <c r="AW1344" s="71"/>
      <c r="AX1344" s="71"/>
      <c r="AY1344" s="71"/>
      <c r="AZ1344" s="71"/>
      <c r="BA1344" s="71"/>
    </row>
    <row r="1345" spans="1:53" x14ac:dyDescent="0.75">
      <c r="A1345" s="71"/>
      <c r="B1345" s="71"/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  <c r="AQ1345" s="71"/>
      <c r="AR1345" s="71"/>
      <c r="AS1345" s="71"/>
      <c r="AT1345" s="71"/>
      <c r="AU1345" s="71"/>
      <c r="AV1345" s="71"/>
      <c r="AW1345" s="71"/>
      <c r="AX1345" s="71"/>
      <c r="AY1345" s="71"/>
      <c r="AZ1345" s="71"/>
      <c r="BA1345" s="71"/>
    </row>
    <row r="1346" spans="1:53" x14ac:dyDescent="0.75">
      <c r="A1346" s="71"/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  <c r="AQ1346" s="71"/>
      <c r="AR1346" s="71"/>
      <c r="AS1346" s="71"/>
      <c r="AT1346" s="71"/>
      <c r="AU1346" s="71"/>
      <c r="AV1346" s="71"/>
      <c r="AW1346" s="71"/>
      <c r="AX1346" s="71"/>
      <c r="AY1346" s="71"/>
      <c r="AZ1346" s="71"/>
      <c r="BA1346" s="71"/>
    </row>
    <row r="1347" spans="1:53" x14ac:dyDescent="0.75">
      <c r="A1347" s="71"/>
      <c r="B1347" s="71"/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  <c r="AQ1347" s="71"/>
      <c r="AR1347" s="71"/>
      <c r="AS1347" s="71"/>
      <c r="AT1347" s="71"/>
      <c r="AU1347" s="71"/>
      <c r="AV1347" s="71"/>
      <c r="AW1347" s="71"/>
      <c r="AX1347" s="71"/>
      <c r="AY1347" s="71"/>
      <c r="AZ1347" s="71"/>
      <c r="BA1347" s="71"/>
    </row>
    <row r="1348" spans="1:53" x14ac:dyDescent="0.75">
      <c r="A1348" s="71"/>
      <c r="B1348" s="71"/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  <c r="AQ1348" s="71"/>
      <c r="AR1348" s="71"/>
      <c r="AS1348" s="71"/>
      <c r="AT1348" s="71"/>
      <c r="AU1348" s="71"/>
      <c r="AV1348" s="71"/>
      <c r="AW1348" s="71"/>
      <c r="AX1348" s="71"/>
      <c r="AY1348" s="71"/>
      <c r="AZ1348" s="71"/>
      <c r="BA1348" s="71"/>
    </row>
    <row r="1349" spans="1:53" x14ac:dyDescent="0.75">
      <c r="A1349" s="71"/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  <c r="AQ1349" s="71"/>
      <c r="AR1349" s="71"/>
      <c r="AS1349" s="71"/>
      <c r="AT1349" s="71"/>
      <c r="AU1349" s="71"/>
      <c r="AV1349" s="71"/>
      <c r="AW1349" s="71"/>
      <c r="AX1349" s="71"/>
      <c r="AY1349" s="71"/>
      <c r="AZ1349" s="71"/>
      <c r="BA1349" s="71"/>
    </row>
    <row r="1350" spans="1:53" x14ac:dyDescent="0.75">
      <c r="A1350" s="71"/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  <c r="AQ1350" s="71"/>
      <c r="AR1350" s="71"/>
      <c r="AS1350" s="71"/>
      <c r="AT1350" s="71"/>
      <c r="AU1350" s="71"/>
      <c r="AV1350" s="71"/>
      <c r="AW1350" s="71"/>
      <c r="AX1350" s="71"/>
      <c r="AY1350" s="71"/>
      <c r="AZ1350" s="71"/>
      <c r="BA1350" s="71"/>
    </row>
    <row r="1351" spans="1:53" x14ac:dyDescent="0.75">
      <c r="A1351" s="71"/>
      <c r="B1351" s="71"/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  <c r="AQ1351" s="71"/>
      <c r="AR1351" s="71"/>
      <c r="AS1351" s="71"/>
      <c r="AT1351" s="71"/>
      <c r="AU1351" s="71"/>
      <c r="AV1351" s="71"/>
      <c r="AW1351" s="71"/>
      <c r="AX1351" s="71"/>
      <c r="AY1351" s="71"/>
      <c r="AZ1351" s="71"/>
      <c r="BA1351" s="71"/>
    </row>
    <row r="1352" spans="1:53" x14ac:dyDescent="0.75">
      <c r="A1352" s="71"/>
      <c r="B1352" s="71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  <c r="AQ1352" s="71"/>
      <c r="AR1352" s="71"/>
      <c r="AS1352" s="71"/>
      <c r="AT1352" s="71"/>
      <c r="AU1352" s="71"/>
      <c r="AV1352" s="71"/>
      <c r="AW1352" s="71"/>
      <c r="AX1352" s="71"/>
      <c r="AY1352" s="71"/>
      <c r="AZ1352" s="71"/>
      <c r="BA1352" s="71"/>
    </row>
    <row r="1353" spans="1:53" x14ac:dyDescent="0.75">
      <c r="A1353" s="71"/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  <c r="AQ1353" s="71"/>
      <c r="AR1353" s="71"/>
      <c r="AS1353" s="71"/>
      <c r="AT1353" s="71"/>
      <c r="AU1353" s="71"/>
      <c r="AV1353" s="71"/>
      <c r="AW1353" s="71"/>
      <c r="AX1353" s="71"/>
      <c r="AY1353" s="71"/>
      <c r="AZ1353" s="71"/>
      <c r="BA1353" s="71"/>
    </row>
    <row r="1354" spans="1:53" x14ac:dyDescent="0.75">
      <c r="A1354" s="71"/>
      <c r="B1354" s="71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  <c r="AQ1354" s="71"/>
      <c r="AR1354" s="71"/>
      <c r="AS1354" s="71"/>
      <c r="AT1354" s="71"/>
      <c r="AU1354" s="71"/>
      <c r="AV1354" s="71"/>
      <c r="AW1354" s="71"/>
      <c r="AX1354" s="71"/>
      <c r="AY1354" s="71"/>
      <c r="AZ1354" s="71"/>
      <c r="BA1354" s="71"/>
    </row>
    <row r="1355" spans="1:53" x14ac:dyDescent="0.75">
      <c r="A1355" s="71"/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  <c r="AQ1355" s="71"/>
      <c r="AR1355" s="71"/>
      <c r="AS1355" s="71"/>
      <c r="AT1355" s="71"/>
      <c r="AU1355" s="71"/>
      <c r="AV1355" s="71"/>
      <c r="AW1355" s="71"/>
      <c r="AX1355" s="71"/>
      <c r="AY1355" s="71"/>
      <c r="AZ1355" s="71"/>
      <c r="BA1355" s="71"/>
    </row>
    <row r="1356" spans="1:53" x14ac:dyDescent="0.75">
      <c r="A1356" s="71"/>
      <c r="B1356" s="71"/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</row>
    <row r="1357" spans="1:53" x14ac:dyDescent="0.75">
      <c r="A1357" s="71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</row>
    <row r="1358" spans="1:53" x14ac:dyDescent="0.75">
      <c r="A1358" s="71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</row>
    <row r="1359" spans="1:53" x14ac:dyDescent="0.75">
      <c r="A1359" s="71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  <c r="AQ1359" s="71"/>
      <c r="AR1359" s="71"/>
      <c r="AS1359" s="71"/>
      <c r="AT1359" s="71"/>
      <c r="AU1359" s="71"/>
      <c r="AV1359" s="71"/>
      <c r="AW1359" s="71"/>
      <c r="AX1359" s="71"/>
      <c r="AY1359" s="71"/>
      <c r="AZ1359" s="71"/>
      <c r="BA1359" s="71"/>
    </row>
    <row r="1360" spans="1:53" x14ac:dyDescent="0.75">
      <c r="A1360" s="71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  <c r="AQ1360" s="71"/>
      <c r="AR1360" s="71"/>
      <c r="AS1360" s="71"/>
      <c r="AT1360" s="71"/>
      <c r="AU1360" s="71"/>
      <c r="AV1360" s="71"/>
      <c r="AW1360" s="71"/>
      <c r="AX1360" s="71"/>
      <c r="AY1360" s="71"/>
      <c r="AZ1360" s="71"/>
      <c r="BA1360" s="71"/>
    </row>
    <row r="1361" spans="1:53" x14ac:dyDescent="0.75">
      <c r="A1361" s="71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  <c r="AQ1361" s="71"/>
      <c r="AR1361" s="71"/>
      <c r="AS1361" s="71"/>
      <c r="AT1361" s="71"/>
      <c r="AU1361" s="71"/>
      <c r="AV1361" s="71"/>
      <c r="AW1361" s="71"/>
      <c r="AX1361" s="71"/>
      <c r="AY1361" s="71"/>
      <c r="AZ1361" s="71"/>
      <c r="BA1361" s="71"/>
    </row>
    <row r="1362" spans="1:53" x14ac:dyDescent="0.75">
      <c r="A1362" s="71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  <c r="AQ1362" s="71"/>
      <c r="AR1362" s="71"/>
      <c r="AS1362" s="71"/>
      <c r="AT1362" s="71"/>
      <c r="AU1362" s="71"/>
      <c r="AV1362" s="71"/>
      <c r="AW1362" s="71"/>
      <c r="AX1362" s="71"/>
      <c r="AY1362" s="71"/>
      <c r="AZ1362" s="71"/>
      <c r="BA1362" s="71"/>
    </row>
    <row r="1363" spans="1:53" x14ac:dyDescent="0.75">
      <c r="A1363" s="71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  <c r="AQ1363" s="71"/>
      <c r="AR1363" s="71"/>
      <c r="AS1363" s="71"/>
      <c r="AT1363" s="71"/>
      <c r="AU1363" s="71"/>
      <c r="AV1363" s="71"/>
      <c r="AW1363" s="71"/>
      <c r="AX1363" s="71"/>
      <c r="AY1363" s="71"/>
      <c r="AZ1363" s="71"/>
      <c r="BA1363" s="71"/>
    </row>
    <row r="1364" spans="1:53" x14ac:dyDescent="0.75">
      <c r="A1364" s="71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  <c r="AQ1364" s="71"/>
      <c r="AR1364" s="71"/>
      <c r="AS1364" s="71"/>
      <c r="AT1364" s="71"/>
      <c r="AU1364" s="71"/>
      <c r="AV1364" s="71"/>
      <c r="AW1364" s="71"/>
      <c r="AX1364" s="71"/>
      <c r="AY1364" s="71"/>
      <c r="AZ1364" s="71"/>
      <c r="BA1364" s="71"/>
    </row>
    <row r="1365" spans="1:53" x14ac:dyDescent="0.75">
      <c r="A1365" s="71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  <c r="AQ1365" s="71"/>
      <c r="AR1365" s="71"/>
      <c r="AS1365" s="71"/>
      <c r="AT1365" s="71"/>
      <c r="AU1365" s="71"/>
      <c r="AV1365" s="71"/>
      <c r="AW1365" s="71"/>
      <c r="AX1365" s="71"/>
      <c r="AY1365" s="71"/>
      <c r="AZ1365" s="71"/>
      <c r="BA1365" s="71"/>
    </row>
    <row r="1366" spans="1:53" x14ac:dyDescent="0.75">
      <c r="A1366" s="71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  <c r="AQ1366" s="71"/>
      <c r="AR1366" s="71"/>
      <c r="AS1366" s="71"/>
      <c r="AT1366" s="71"/>
      <c r="AU1366" s="71"/>
      <c r="AV1366" s="71"/>
      <c r="AW1366" s="71"/>
      <c r="AX1366" s="71"/>
      <c r="AY1366" s="71"/>
      <c r="AZ1366" s="71"/>
      <c r="BA1366" s="71"/>
    </row>
    <row r="1367" spans="1:53" x14ac:dyDescent="0.75">
      <c r="A1367" s="71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  <c r="AQ1367" s="71"/>
      <c r="AR1367" s="71"/>
      <c r="AS1367" s="71"/>
      <c r="AT1367" s="71"/>
      <c r="AU1367" s="71"/>
      <c r="AV1367" s="71"/>
      <c r="AW1367" s="71"/>
      <c r="AX1367" s="71"/>
      <c r="AY1367" s="71"/>
      <c r="AZ1367" s="71"/>
      <c r="BA1367" s="71"/>
    </row>
    <row r="1368" spans="1:53" x14ac:dyDescent="0.75">
      <c r="A1368" s="71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  <c r="AQ1368" s="71"/>
      <c r="AR1368" s="71"/>
      <c r="AS1368" s="71"/>
      <c r="AT1368" s="71"/>
      <c r="AU1368" s="71"/>
      <c r="AV1368" s="71"/>
      <c r="AW1368" s="71"/>
      <c r="AX1368" s="71"/>
      <c r="AY1368" s="71"/>
      <c r="AZ1368" s="71"/>
      <c r="BA1368" s="71"/>
    </row>
    <row r="1369" spans="1:53" x14ac:dyDescent="0.75">
      <c r="A1369" s="71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  <c r="AQ1369" s="71"/>
      <c r="AR1369" s="71"/>
      <c r="AS1369" s="71"/>
      <c r="AT1369" s="71"/>
      <c r="AU1369" s="71"/>
      <c r="AV1369" s="71"/>
      <c r="AW1369" s="71"/>
      <c r="AX1369" s="71"/>
      <c r="AY1369" s="71"/>
      <c r="AZ1369" s="71"/>
      <c r="BA1369" s="71"/>
    </row>
    <row r="1370" spans="1:53" x14ac:dyDescent="0.75">
      <c r="A1370" s="71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  <c r="AQ1370" s="71"/>
      <c r="AR1370" s="71"/>
      <c r="AS1370" s="71"/>
      <c r="AT1370" s="71"/>
      <c r="AU1370" s="71"/>
      <c r="AV1370" s="71"/>
      <c r="AW1370" s="71"/>
      <c r="AX1370" s="71"/>
      <c r="AY1370" s="71"/>
      <c r="AZ1370" s="71"/>
      <c r="BA1370" s="71"/>
    </row>
    <row r="1371" spans="1:53" x14ac:dyDescent="0.75">
      <c r="A1371" s="71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  <c r="AQ1371" s="71"/>
      <c r="AR1371" s="71"/>
      <c r="AS1371" s="71"/>
      <c r="AT1371" s="71"/>
      <c r="AU1371" s="71"/>
      <c r="AV1371" s="71"/>
      <c r="AW1371" s="71"/>
      <c r="AX1371" s="71"/>
      <c r="AY1371" s="71"/>
      <c r="AZ1371" s="71"/>
      <c r="BA1371" s="71"/>
    </row>
    <row r="1372" spans="1:53" x14ac:dyDescent="0.75">
      <c r="A1372" s="71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  <c r="AQ1372" s="71"/>
      <c r="AR1372" s="71"/>
      <c r="AS1372" s="71"/>
      <c r="AT1372" s="71"/>
      <c r="AU1372" s="71"/>
      <c r="AV1372" s="71"/>
      <c r="AW1372" s="71"/>
      <c r="AX1372" s="71"/>
      <c r="AY1372" s="71"/>
      <c r="AZ1372" s="71"/>
      <c r="BA1372" s="71"/>
    </row>
    <row r="1373" spans="1:53" x14ac:dyDescent="0.75">
      <c r="A1373" s="71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  <c r="AQ1373" s="71"/>
      <c r="AR1373" s="71"/>
      <c r="AS1373" s="71"/>
      <c r="AT1373" s="71"/>
      <c r="AU1373" s="71"/>
      <c r="AV1373" s="71"/>
      <c r="AW1373" s="71"/>
      <c r="AX1373" s="71"/>
      <c r="AY1373" s="71"/>
      <c r="AZ1373" s="71"/>
      <c r="BA1373" s="71"/>
    </row>
    <row r="1374" spans="1:53" x14ac:dyDescent="0.75">
      <c r="A1374" s="71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  <c r="AQ1374" s="71"/>
      <c r="AR1374" s="71"/>
      <c r="AS1374" s="71"/>
      <c r="AT1374" s="71"/>
      <c r="AU1374" s="71"/>
      <c r="AV1374" s="71"/>
      <c r="AW1374" s="71"/>
      <c r="AX1374" s="71"/>
      <c r="AY1374" s="71"/>
      <c r="AZ1374" s="71"/>
      <c r="BA1374" s="71"/>
    </row>
    <row r="1375" spans="1:53" x14ac:dyDescent="0.75">
      <c r="A1375" s="71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  <c r="AQ1375" s="71"/>
      <c r="AR1375" s="71"/>
      <c r="AS1375" s="71"/>
      <c r="AT1375" s="71"/>
      <c r="AU1375" s="71"/>
      <c r="AV1375" s="71"/>
      <c r="AW1375" s="71"/>
      <c r="AX1375" s="71"/>
      <c r="AY1375" s="71"/>
      <c r="AZ1375" s="71"/>
      <c r="BA1375" s="71"/>
    </row>
    <row r="1376" spans="1:53" x14ac:dyDescent="0.75">
      <c r="A1376" s="71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  <c r="AQ1376" s="71"/>
      <c r="AR1376" s="71"/>
      <c r="AS1376" s="71"/>
      <c r="AT1376" s="71"/>
      <c r="AU1376" s="71"/>
      <c r="AV1376" s="71"/>
      <c r="AW1376" s="71"/>
      <c r="AX1376" s="71"/>
      <c r="AY1376" s="71"/>
      <c r="AZ1376" s="71"/>
      <c r="BA1376" s="71"/>
    </row>
    <row r="1377" spans="1:53" x14ac:dyDescent="0.75">
      <c r="A1377" s="71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  <c r="AQ1377" s="71"/>
      <c r="AR1377" s="71"/>
      <c r="AS1377" s="71"/>
      <c r="AT1377" s="71"/>
      <c r="AU1377" s="71"/>
      <c r="AV1377" s="71"/>
      <c r="AW1377" s="71"/>
      <c r="AX1377" s="71"/>
      <c r="AY1377" s="71"/>
      <c r="AZ1377" s="71"/>
      <c r="BA1377" s="71"/>
    </row>
    <row r="1378" spans="1:53" x14ac:dyDescent="0.75">
      <c r="A1378" s="71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  <c r="AQ1378" s="71"/>
      <c r="AR1378" s="71"/>
      <c r="AS1378" s="71"/>
      <c r="AT1378" s="71"/>
      <c r="AU1378" s="71"/>
      <c r="AV1378" s="71"/>
      <c r="AW1378" s="71"/>
      <c r="AX1378" s="71"/>
      <c r="AY1378" s="71"/>
      <c r="AZ1378" s="71"/>
      <c r="BA1378" s="71"/>
    </row>
    <row r="1379" spans="1:53" x14ac:dyDescent="0.75">
      <c r="A1379" s="71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  <c r="AQ1379" s="71"/>
      <c r="AR1379" s="71"/>
      <c r="AS1379" s="71"/>
      <c r="AT1379" s="71"/>
      <c r="AU1379" s="71"/>
      <c r="AV1379" s="71"/>
      <c r="AW1379" s="71"/>
      <c r="AX1379" s="71"/>
      <c r="AY1379" s="71"/>
      <c r="AZ1379" s="71"/>
      <c r="BA1379" s="71"/>
    </row>
    <row r="1380" spans="1:53" x14ac:dyDescent="0.75">
      <c r="A1380" s="71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  <c r="AQ1380" s="71"/>
      <c r="AR1380" s="71"/>
      <c r="AS1380" s="71"/>
      <c r="AT1380" s="71"/>
      <c r="AU1380" s="71"/>
      <c r="AV1380" s="71"/>
      <c r="AW1380" s="71"/>
      <c r="AX1380" s="71"/>
      <c r="AY1380" s="71"/>
      <c r="AZ1380" s="71"/>
      <c r="BA1380" s="71"/>
    </row>
    <row r="1381" spans="1:53" x14ac:dyDescent="0.75">
      <c r="A1381" s="71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  <c r="AQ1381" s="71"/>
      <c r="AR1381" s="71"/>
      <c r="AS1381" s="71"/>
      <c r="AT1381" s="71"/>
      <c r="AU1381" s="71"/>
      <c r="AV1381" s="71"/>
      <c r="AW1381" s="71"/>
      <c r="AX1381" s="71"/>
      <c r="AY1381" s="71"/>
      <c r="AZ1381" s="71"/>
      <c r="BA1381" s="71"/>
    </row>
    <row r="1382" spans="1:53" x14ac:dyDescent="0.75">
      <c r="A1382" s="71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  <c r="AQ1382" s="71"/>
      <c r="AR1382" s="71"/>
      <c r="AS1382" s="71"/>
      <c r="AT1382" s="71"/>
      <c r="AU1382" s="71"/>
      <c r="AV1382" s="71"/>
      <c r="AW1382" s="71"/>
      <c r="AX1382" s="71"/>
      <c r="AY1382" s="71"/>
      <c r="AZ1382" s="71"/>
      <c r="BA1382" s="71"/>
    </row>
    <row r="1383" spans="1:53" x14ac:dyDescent="0.75">
      <c r="A1383" s="71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  <c r="AQ1383" s="71"/>
      <c r="AR1383" s="71"/>
      <c r="AS1383" s="71"/>
      <c r="AT1383" s="71"/>
      <c r="AU1383" s="71"/>
      <c r="AV1383" s="71"/>
      <c r="AW1383" s="71"/>
      <c r="AX1383" s="71"/>
      <c r="AY1383" s="71"/>
      <c r="AZ1383" s="71"/>
      <c r="BA1383" s="71"/>
    </row>
    <row r="1384" spans="1:53" x14ac:dyDescent="0.75">
      <c r="A1384" s="71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  <c r="AQ1384" s="71"/>
      <c r="AR1384" s="71"/>
      <c r="AS1384" s="71"/>
      <c r="AT1384" s="71"/>
      <c r="AU1384" s="71"/>
      <c r="AV1384" s="71"/>
      <c r="AW1384" s="71"/>
      <c r="AX1384" s="71"/>
      <c r="AY1384" s="71"/>
      <c r="AZ1384" s="71"/>
      <c r="BA1384" s="71"/>
    </row>
    <row r="1385" spans="1:53" x14ac:dyDescent="0.75">
      <c r="A1385" s="71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</row>
    <row r="1386" spans="1:53" x14ac:dyDescent="0.75">
      <c r="A1386" s="71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</row>
    <row r="1387" spans="1:53" x14ac:dyDescent="0.75">
      <c r="A1387" s="71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</row>
    <row r="1388" spans="1:53" x14ac:dyDescent="0.75">
      <c r="A1388" s="71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  <c r="AQ1388" s="71"/>
      <c r="AR1388" s="71"/>
      <c r="AS1388" s="71"/>
      <c r="AT1388" s="71"/>
      <c r="AU1388" s="71"/>
      <c r="AV1388" s="71"/>
      <c r="AW1388" s="71"/>
      <c r="AX1388" s="71"/>
      <c r="AY1388" s="71"/>
      <c r="AZ1388" s="71"/>
      <c r="BA1388" s="71"/>
    </row>
    <row r="1389" spans="1:53" x14ac:dyDescent="0.75">
      <c r="A1389" s="71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  <c r="AQ1389" s="71"/>
      <c r="AR1389" s="71"/>
      <c r="AS1389" s="71"/>
      <c r="AT1389" s="71"/>
      <c r="AU1389" s="71"/>
      <c r="AV1389" s="71"/>
      <c r="AW1389" s="71"/>
      <c r="AX1389" s="71"/>
      <c r="AY1389" s="71"/>
      <c r="AZ1389" s="71"/>
      <c r="BA1389" s="71"/>
    </row>
    <row r="1390" spans="1:53" x14ac:dyDescent="0.75">
      <c r="A1390" s="71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  <c r="AQ1390" s="71"/>
      <c r="AR1390" s="71"/>
      <c r="AS1390" s="71"/>
      <c r="AT1390" s="71"/>
      <c r="AU1390" s="71"/>
      <c r="AV1390" s="71"/>
      <c r="AW1390" s="71"/>
      <c r="AX1390" s="71"/>
      <c r="AY1390" s="71"/>
      <c r="AZ1390" s="71"/>
      <c r="BA1390" s="71"/>
    </row>
    <row r="1391" spans="1:53" x14ac:dyDescent="0.75">
      <c r="A1391" s="71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  <c r="AQ1391" s="71"/>
      <c r="AR1391" s="71"/>
      <c r="AS1391" s="71"/>
      <c r="AT1391" s="71"/>
      <c r="AU1391" s="71"/>
      <c r="AV1391" s="71"/>
      <c r="AW1391" s="71"/>
      <c r="AX1391" s="71"/>
      <c r="AY1391" s="71"/>
      <c r="AZ1391" s="71"/>
      <c r="BA1391" s="71"/>
    </row>
    <row r="1392" spans="1:53" x14ac:dyDescent="0.75">
      <c r="A1392" s="71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  <c r="AQ1392" s="71"/>
      <c r="AR1392" s="71"/>
      <c r="AS1392" s="71"/>
      <c r="AT1392" s="71"/>
      <c r="AU1392" s="71"/>
      <c r="AV1392" s="71"/>
      <c r="AW1392" s="71"/>
      <c r="AX1392" s="71"/>
      <c r="AY1392" s="71"/>
      <c r="AZ1392" s="71"/>
      <c r="BA1392" s="71"/>
    </row>
    <row r="1393" spans="1:53" x14ac:dyDescent="0.75">
      <c r="A1393" s="71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  <c r="AQ1393" s="71"/>
      <c r="AR1393" s="71"/>
      <c r="AS1393" s="71"/>
      <c r="AT1393" s="71"/>
      <c r="AU1393" s="71"/>
      <c r="AV1393" s="71"/>
      <c r="AW1393" s="71"/>
      <c r="AX1393" s="71"/>
      <c r="AY1393" s="71"/>
      <c r="AZ1393" s="71"/>
      <c r="BA1393" s="71"/>
    </row>
    <row r="1394" spans="1:53" x14ac:dyDescent="0.75">
      <c r="A1394" s="71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</row>
    <row r="1395" spans="1:53" x14ac:dyDescent="0.75">
      <c r="A1395" s="71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</row>
    <row r="1396" spans="1:53" x14ac:dyDescent="0.75">
      <c r="A1396" s="71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  <c r="AQ1396" s="71"/>
      <c r="AR1396" s="71"/>
      <c r="AS1396" s="71"/>
      <c r="AT1396" s="71"/>
      <c r="AU1396" s="71"/>
      <c r="AV1396" s="71"/>
      <c r="AW1396" s="71"/>
      <c r="AX1396" s="71"/>
      <c r="AY1396" s="71"/>
      <c r="AZ1396" s="71"/>
      <c r="BA1396" s="71"/>
    </row>
    <row r="1397" spans="1:53" x14ac:dyDescent="0.75">
      <c r="A1397" s="71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  <c r="AQ1397" s="71"/>
      <c r="AR1397" s="71"/>
      <c r="AS1397" s="71"/>
      <c r="AT1397" s="71"/>
      <c r="AU1397" s="71"/>
      <c r="AV1397" s="71"/>
      <c r="AW1397" s="71"/>
      <c r="AX1397" s="71"/>
      <c r="AY1397" s="71"/>
      <c r="AZ1397" s="71"/>
      <c r="BA1397" s="71"/>
    </row>
    <row r="1398" spans="1:53" x14ac:dyDescent="0.75">
      <c r="A1398" s="71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  <c r="AQ1398" s="71"/>
      <c r="AR1398" s="71"/>
      <c r="AS1398" s="71"/>
      <c r="AT1398" s="71"/>
      <c r="AU1398" s="71"/>
      <c r="AV1398" s="71"/>
      <c r="AW1398" s="71"/>
      <c r="AX1398" s="71"/>
      <c r="AY1398" s="71"/>
      <c r="AZ1398" s="71"/>
      <c r="BA1398" s="71"/>
    </row>
    <row r="1399" spans="1:53" x14ac:dyDescent="0.75">
      <c r="A1399" s="71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  <c r="AQ1399" s="71"/>
      <c r="AR1399" s="71"/>
      <c r="AS1399" s="71"/>
      <c r="AT1399" s="71"/>
      <c r="AU1399" s="71"/>
      <c r="AV1399" s="71"/>
      <c r="AW1399" s="71"/>
      <c r="AX1399" s="71"/>
      <c r="AY1399" s="71"/>
      <c r="AZ1399" s="71"/>
      <c r="BA1399" s="71"/>
    </row>
    <row r="1400" spans="1:53" x14ac:dyDescent="0.75">
      <c r="A1400" s="71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  <c r="AQ1400" s="71"/>
      <c r="AR1400" s="71"/>
      <c r="AS1400" s="71"/>
      <c r="AT1400" s="71"/>
      <c r="AU1400" s="71"/>
      <c r="AV1400" s="71"/>
      <c r="AW1400" s="71"/>
      <c r="AX1400" s="71"/>
      <c r="AY1400" s="71"/>
      <c r="AZ1400" s="71"/>
      <c r="BA1400" s="71"/>
    </row>
    <row r="1401" spans="1:53" x14ac:dyDescent="0.75">
      <c r="A1401" s="71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  <c r="AQ1401" s="71"/>
      <c r="AR1401" s="71"/>
      <c r="AS1401" s="71"/>
      <c r="AT1401" s="71"/>
      <c r="AU1401" s="71"/>
      <c r="AV1401" s="71"/>
      <c r="AW1401" s="71"/>
      <c r="AX1401" s="71"/>
      <c r="AY1401" s="71"/>
      <c r="AZ1401" s="71"/>
      <c r="BA1401" s="71"/>
    </row>
    <row r="1402" spans="1:53" x14ac:dyDescent="0.75">
      <c r="A1402" s="71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  <c r="AQ1402" s="71"/>
      <c r="AR1402" s="71"/>
      <c r="AS1402" s="71"/>
      <c r="AT1402" s="71"/>
      <c r="AU1402" s="71"/>
      <c r="AV1402" s="71"/>
      <c r="AW1402" s="71"/>
      <c r="AX1402" s="71"/>
      <c r="AY1402" s="71"/>
      <c r="AZ1402" s="71"/>
      <c r="BA1402" s="71"/>
    </row>
    <row r="1403" spans="1:53" x14ac:dyDescent="0.75">
      <c r="A1403" s="71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  <c r="AQ1403" s="71"/>
      <c r="AR1403" s="71"/>
      <c r="AS1403" s="71"/>
      <c r="AT1403" s="71"/>
      <c r="AU1403" s="71"/>
      <c r="AV1403" s="71"/>
      <c r="AW1403" s="71"/>
      <c r="AX1403" s="71"/>
      <c r="AY1403" s="71"/>
      <c r="AZ1403" s="71"/>
      <c r="BA1403" s="71"/>
    </row>
    <row r="1404" spans="1:53" x14ac:dyDescent="0.75">
      <c r="A1404" s="71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  <c r="AQ1404" s="71"/>
      <c r="AR1404" s="71"/>
      <c r="AS1404" s="71"/>
      <c r="AT1404" s="71"/>
      <c r="AU1404" s="71"/>
      <c r="AV1404" s="71"/>
      <c r="AW1404" s="71"/>
      <c r="AX1404" s="71"/>
      <c r="AY1404" s="71"/>
      <c r="AZ1404" s="71"/>
      <c r="BA1404" s="71"/>
    </row>
    <row r="1405" spans="1:53" x14ac:dyDescent="0.75">
      <c r="A1405" s="71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  <c r="AQ1405" s="71"/>
      <c r="AR1405" s="71"/>
      <c r="AS1405" s="71"/>
      <c r="AT1405" s="71"/>
      <c r="AU1405" s="71"/>
      <c r="AV1405" s="71"/>
      <c r="AW1405" s="71"/>
      <c r="AX1405" s="71"/>
      <c r="AY1405" s="71"/>
      <c r="AZ1405" s="71"/>
      <c r="BA1405" s="71"/>
    </row>
    <row r="1406" spans="1:53" x14ac:dyDescent="0.75">
      <c r="A1406" s="71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  <c r="AQ1406" s="71"/>
      <c r="AR1406" s="71"/>
      <c r="AS1406" s="71"/>
      <c r="AT1406" s="71"/>
      <c r="AU1406" s="71"/>
      <c r="AV1406" s="71"/>
      <c r="AW1406" s="71"/>
      <c r="AX1406" s="71"/>
      <c r="AY1406" s="71"/>
      <c r="AZ1406" s="71"/>
      <c r="BA1406" s="71"/>
    </row>
    <row r="1407" spans="1:53" x14ac:dyDescent="0.75">
      <c r="A1407" s="71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  <c r="AQ1407" s="71"/>
      <c r="AR1407" s="71"/>
      <c r="AS1407" s="71"/>
      <c r="AT1407" s="71"/>
      <c r="AU1407" s="71"/>
      <c r="AV1407" s="71"/>
      <c r="AW1407" s="71"/>
      <c r="AX1407" s="71"/>
      <c r="AY1407" s="71"/>
      <c r="AZ1407" s="71"/>
      <c r="BA1407" s="71"/>
    </row>
    <row r="1408" spans="1:53" x14ac:dyDescent="0.75">
      <c r="A1408" s="71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  <c r="AQ1408" s="71"/>
      <c r="AR1408" s="71"/>
      <c r="AS1408" s="71"/>
      <c r="AT1408" s="71"/>
      <c r="AU1408" s="71"/>
      <c r="AV1408" s="71"/>
      <c r="AW1408" s="71"/>
      <c r="AX1408" s="71"/>
      <c r="AY1408" s="71"/>
      <c r="AZ1408" s="71"/>
      <c r="BA1408" s="71"/>
    </row>
    <row r="1409" spans="1:53" x14ac:dyDescent="0.75">
      <c r="A1409" s="71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  <c r="AQ1409" s="71"/>
      <c r="AR1409" s="71"/>
      <c r="AS1409" s="71"/>
      <c r="AT1409" s="71"/>
      <c r="AU1409" s="71"/>
      <c r="AV1409" s="71"/>
      <c r="AW1409" s="71"/>
      <c r="AX1409" s="71"/>
      <c r="AY1409" s="71"/>
      <c r="AZ1409" s="71"/>
      <c r="BA1409" s="71"/>
    </row>
    <row r="1410" spans="1:53" x14ac:dyDescent="0.75">
      <c r="A1410" s="71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  <c r="AQ1410" s="71"/>
      <c r="AR1410" s="71"/>
      <c r="AS1410" s="71"/>
      <c r="AT1410" s="71"/>
      <c r="AU1410" s="71"/>
      <c r="AV1410" s="71"/>
      <c r="AW1410" s="71"/>
      <c r="AX1410" s="71"/>
      <c r="AY1410" s="71"/>
      <c r="AZ1410" s="71"/>
      <c r="BA1410" s="71"/>
    </row>
    <row r="1411" spans="1:53" x14ac:dyDescent="0.75">
      <c r="A1411" s="71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  <c r="AQ1411" s="71"/>
      <c r="AR1411" s="71"/>
      <c r="AS1411" s="71"/>
      <c r="AT1411" s="71"/>
      <c r="AU1411" s="71"/>
      <c r="AV1411" s="71"/>
      <c r="AW1411" s="71"/>
      <c r="AX1411" s="71"/>
      <c r="AY1411" s="71"/>
      <c r="AZ1411" s="71"/>
      <c r="BA1411" s="71"/>
    </row>
    <row r="1412" spans="1:53" x14ac:dyDescent="0.75">
      <c r="A1412" s="71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  <c r="AQ1412" s="71"/>
      <c r="AR1412" s="71"/>
      <c r="AS1412" s="71"/>
      <c r="AT1412" s="71"/>
      <c r="AU1412" s="71"/>
      <c r="AV1412" s="71"/>
      <c r="AW1412" s="71"/>
      <c r="AX1412" s="71"/>
      <c r="AY1412" s="71"/>
      <c r="AZ1412" s="71"/>
      <c r="BA1412" s="71"/>
    </row>
    <row r="1413" spans="1:53" x14ac:dyDescent="0.75">
      <c r="A1413" s="71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  <c r="AQ1413" s="71"/>
      <c r="AR1413" s="71"/>
      <c r="AS1413" s="71"/>
      <c r="AT1413" s="71"/>
      <c r="AU1413" s="71"/>
      <c r="AV1413" s="71"/>
      <c r="AW1413" s="71"/>
      <c r="AX1413" s="71"/>
      <c r="AY1413" s="71"/>
      <c r="AZ1413" s="71"/>
      <c r="BA1413" s="71"/>
    </row>
    <row r="1414" spans="1:53" x14ac:dyDescent="0.75">
      <c r="A1414" s="71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</row>
    <row r="1415" spans="1:53" x14ac:dyDescent="0.75">
      <c r="A1415" s="71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</row>
    <row r="1416" spans="1:53" x14ac:dyDescent="0.75">
      <c r="A1416" s="71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</row>
    <row r="1417" spans="1:53" x14ac:dyDescent="0.75">
      <c r="A1417" s="71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  <c r="AQ1417" s="71"/>
      <c r="AR1417" s="71"/>
      <c r="AS1417" s="71"/>
      <c r="AT1417" s="71"/>
      <c r="AU1417" s="71"/>
      <c r="AV1417" s="71"/>
      <c r="AW1417" s="71"/>
      <c r="AX1417" s="71"/>
      <c r="AY1417" s="71"/>
      <c r="AZ1417" s="71"/>
      <c r="BA1417" s="71"/>
    </row>
    <row r="1418" spans="1:53" x14ac:dyDescent="0.75">
      <c r="A1418" s="71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  <c r="AQ1418" s="71"/>
      <c r="AR1418" s="71"/>
      <c r="AS1418" s="71"/>
      <c r="AT1418" s="71"/>
      <c r="AU1418" s="71"/>
      <c r="AV1418" s="71"/>
      <c r="AW1418" s="71"/>
      <c r="AX1418" s="71"/>
      <c r="AY1418" s="71"/>
      <c r="AZ1418" s="71"/>
      <c r="BA1418" s="71"/>
    </row>
    <row r="1419" spans="1:53" x14ac:dyDescent="0.75">
      <c r="A1419" s="71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  <c r="AQ1419" s="71"/>
      <c r="AR1419" s="71"/>
      <c r="AS1419" s="71"/>
      <c r="AT1419" s="71"/>
      <c r="AU1419" s="71"/>
      <c r="AV1419" s="71"/>
      <c r="AW1419" s="71"/>
      <c r="AX1419" s="71"/>
      <c r="AY1419" s="71"/>
      <c r="AZ1419" s="71"/>
      <c r="BA1419" s="71"/>
    </row>
    <row r="1420" spans="1:53" x14ac:dyDescent="0.75">
      <c r="A1420" s="71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  <c r="AQ1420" s="71"/>
      <c r="AR1420" s="71"/>
      <c r="AS1420" s="71"/>
      <c r="AT1420" s="71"/>
      <c r="AU1420" s="71"/>
      <c r="AV1420" s="71"/>
      <c r="AW1420" s="71"/>
      <c r="AX1420" s="71"/>
      <c r="AY1420" s="71"/>
      <c r="AZ1420" s="71"/>
      <c r="BA1420" s="71"/>
    </row>
    <row r="1421" spans="1:53" x14ac:dyDescent="0.75">
      <c r="A1421" s="71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  <c r="AQ1421" s="71"/>
      <c r="AR1421" s="71"/>
      <c r="AS1421" s="71"/>
      <c r="AT1421" s="71"/>
      <c r="AU1421" s="71"/>
      <c r="AV1421" s="71"/>
      <c r="AW1421" s="71"/>
      <c r="AX1421" s="71"/>
      <c r="AY1421" s="71"/>
      <c r="AZ1421" s="71"/>
      <c r="BA1421" s="71"/>
    </row>
    <row r="1422" spans="1:53" x14ac:dyDescent="0.75">
      <c r="A1422" s="71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  <c r="AQ1422" s="71"/>
      <c r="AR1422" s="71"/>
      <c r="AS1422" s="71"/>
      <c r="AT1422" s="71"/>
      <c r="AU1422" s="71"/>
      <c r="AV1422" s="71"/>
      <c r="AW1422" s="71"/>
      <c r="AX1422" s="71"/>
      <c r="AY1422" s="71"/>
      <c r="AZ1422" s="71"/>
      <c r="BA1422" s="71"/>
    </row>
    <row r="1423" spans="1:53" x14ac:dyDescent="0.75">
      <c r="A1423" s="71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  <c r="AQ1423" s="71"/>
      <c r="AR1423" s="71"/>
      <c r="AS1423" s="71"/>
      <c r="AT1423" s="71"/>
      <c r="AU1423" s="71"/>
      <c r="AV1423" s="71"/>
      <c r="AW1423" s="71"/>
      <c r="AX1423" s="71"/>
      <c r="AY1423" s="71"/>
      <c r="AZ1423" s="71"/>
      <c r="BA1423" s="71"/>
    </row>
    <row r="1424" spans="1:53" x14ac:dyDescent="0.75">
      <c r="A1424" s="71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  <c r="AQ1424" s="71"/>
      <c r="AR1424" s="71"/>
      <c r="AS1424" s="71"/>
      <c r="AT1424" s="71"/>
      <c r="AU1424" s="71"/>
      <c r="AV1424" s="71"/>
      <c r="AW1424" s="71"/>
      <c r="AX1424" s="71"/>
      <c r="AY1424" s="71"/>
      <c r="AZ1424" s="71"/>
      <c r="BA1424" s="71"/>
    </row>
    <row r="1425" spans="1:53" x14ac:dyDescent="0.75">
      <c r="A1425" s="71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  <c r="AQ1425" s="71"/>
      <c r="AR1425" s="71"/>
      <c r="AS1425" s="71"/>
      <c r="AT1425" s="71"/>
      <c r="AU1425" s="71"/>
      <c r="AV1425" s="71"/>
      <c r="AW1425" s="71"/>
      <c r="AX1425" s="71"/>
      <c r="AY1425" s="71"/>
      <c r="AZ1425" s="71"/>
      <c r="BA1425" s="71"/>
    </row>
    <row r="1426" spans="1:53" x14ac:dyDescent="0.75">
      <c r="A1426" s="71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  <c r="AQ1426" s="71"/>
      <c r="AR1426" s="71"/>
      <c r="AS1426" s="71"/>
      <c r="AT1426" s="71"/>
      <c r="AU1426" s="71"/>
      <c r="AV1426" s="71"/>
      <c r="AW1426" s="71"/>
      <c r="AX1426" s="71"/>
      <c r="AY1426" s="71"/>
      <c r="AZ1426" s="71"/>
      <c r="BA1426" s="71"/>
    </row>
    <row r="1427" spans="1:53" x14ac:dyDescent="0.75">
      <c r="A1427" s="71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  <c r="AQ1427" s="71"/>
      <c r="AR1427" s="71"/>
      <c r="AS1427" s="71"/>
      <c r="AT1427" s="71"/>
      <c r="AU1427" s="71"/>
      <c r="AV1427" s="71"/>
      <c r="AW1427" s="71"/>
      <c r="AX1427" s="71"/>
      <c r="AY1427" s="71"/>
      <c r="AZ1427" s="71"/>
      <c r="BA1427" s="71"/>
    </row>
    <row r="1428" spans="1:53" x14ac:dyDescent="0.75">
      <c r="A1428" s="71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</row>
    <row r="1429" spans="1:53" x14ac:dyDescent="0.75">
      <c r="A1429" s="71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  <c r="AQ1429" s="71"/>
      <c r="AR1429" s="71"/>
      <c r="AS1429" s="71"/>
      <c r="AT1429" s="71"/>
      <c r="AU1429" s="71"/>
      <c r="AV1429" s="71"/>
      <c r="AW1429" s="71"/>
      <c r="AX1429" s="71"/>
      <c r="AY1429" s="71"/>
      <c r="AZ1429" s="71"/>
      <c r="BA1429" s="71"/>
    </row>
    <row r="1430" spans="1:53" x14ac:dyDescent="0.75">
      <c r="A1430" s="71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  <c r="AQ1430" s="71"/>
      <c r="AR1430" s="71"/>
      <c r="AS1430" s="71"/>
      <c r="AT1430" s="71"/>
      <c r="AU1430" s="71"/>
      <c r="AV1430" s="71"/>
      <c r="AW1430" s="71"/>
      <c r="AX1430" s="71"/>
      <c r="AY1430" s="71"/>
      <c r="AZ1430" s="71"/>
      <c r="BA1430" s="71"/>
    </row>
    <row r="1431" spans="1:53" x14ac:dyDescent="0.75">
      <c r="A1431" s="71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  <c r="AQ1431" s="71"/>
      <c r="AR1431" s="71"/>
      <c r="AS1431" s="71"/>
      <c r="AT1431" s="71"/>
      <c r="AU1431" s="71"/>
      <c r="AV1431" s="71"/>
      <c r="AW1431" s="71"/>
      <c r="AX1431" s="71"/>
      <c r="AY1431" s="71"/>
      <c r="AZ1431" s="71"/>
      <c r="BA1431" s="71"/>
    </row>
    <row r="1432" spans="1:53" x14ac:dyDescent="0.75">
      <c r="A1432" s="71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  <c r="AQ1432" s="71"/>
      <c r="AR1432" s="71"/>
      <c r="AS1432" s="71"/>
      <c r="AT1432" s="71"/>
      <c r="AU1432" s="71"/>
      <c r="AV1432" s="71"/>
      <c r="AW1432" s="71"/>
      <c r="AX1432" s="71"/>
      <c r="AY1432" s="71"/>
      <c r="AZ1432" s="71"/>
      <c r="BA1432" s="71"/>
    </row>
    <row r="1433" spans="1:53" x14ac:dyDescent="0.75">
      <c r="A1433" s="71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  <c r="AQ1433" s="71"/>
      <c r="AR1433" s="71"/>
      <c r="AS1433" s="71"/>
      <c r="AT1433" s="71"/>
      <c r="AU1433" s="71"/>
      <c r="AV1433" s="71"/>
      <c r="AW1433" s="71"/>
      <c r="AX1433" s="71"/>
      <c r="AY1433" s="71"/>
      <c r="AZ1433" s="71"/>
      <c r="BA1433" s="71"/>
    </row>
    <row r="1434" spans="1:53" x14ac:dyDescent="0.75">
      <c r="A1434" s="71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  <c r="AQ1434" s="71"/>
      <c r="AR1434" s="71"/>
      <c r="AS1434" s="71"/>
      <c r="AT1434" s="71"/>
      <c r="AU1434" s="71"/>
      <c r="AV1434" s="71"/>
      <c r="AW1434" s="71"/>
      <c r="AX1434" s="71"/>
      <c r="AY1434" s="71"/>
      <c r="AZ1434" s="71"/>
      <c r="BA1434" s="71"/>
    </row>
    <row r="1435" spans="1:53" x14ac:dyDescent="0.75">
      <c r="A1435" s="71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  <c r="AQ1435" s="71"/>
      <c r="AR1435" s="71"/>
      <c r="AS1435" s="71"/>
      <c r="AT1435" s="71"/>
      <c r="AU1435" s="71"/>
      <c r="AV1435" s="71"/>
      <c r="AW1435" s="71"/>
      <c r="AX1435" s="71"/>
      <c r="AY1435" s="71"/>
      <c r="AZ1435" s="71"/>
      <c r="BA1435" s="71"/>
    </row>
    <row r="1436" spans="1:53" x14ac:dyDescent="0.75">
      <c r="A1436" s="71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  <c r="AQ1436" s="71"/>
      <c r="AR1436" s="71"/>
      <c r="AS1436" s="71"/>
      <c r="AT1436" s="71"/>
      <c r="AU1436" s="71"/>
      <c r="AV1436" s="71"/>
      <c r="AW1436" s="71"/>
      <c r="AX1436" s="71"/>
      <c r="AY1436" s="71"/>
      <c r="AZ1436" s="71"/>
      <c r="BA1436" s="71"/>
    </row>
    <row r="1437" spans="1:53" x14ac:dyDescent="0.75">
      <c r="A1437" s="71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  <c r="AQ1437" s="71"/>
      <c r="AR1437" s="71"/>
      <c r="AS1437" s="71"/>
      <c r="AT1437" s="71"/>
      <c r="AU1437" s="71"/>
      <c r="AV1437" s="71"/>
      <c r="AW1437" s="71"/>
      <c r="AX1437" s="71"/>
      <c r="AY1437" s="71"/>
      <c r="AZ1437" s="71"/>
      <c r="BA1437" s="71"/>
    </row>
    <row r="1438" spans="1:53" x14ac:dyDescent="0.75">
      <c r="A1438" s="71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  <c r="AQ1438" s="71"/>
      <c r="AR1438" s="71"/>
      <c r="AS1438" s="71"/>
      <c r="AT1438" s="71"/>
      <c r="AU1438" s="71"/>
      <c r="AV1438" s="71"/>
      <c r="AW1438" s="71"/>
      <c r="AX1438" s="71"/>
      <c r="AY1438" s="71"/>
      <c r="AZ1438" s="71"/>
      <c r="BA1438" s="71"/>
    </row>
    <row r="1439" spans="1:53" x14ac:dyDescent="0.75">
      <c r="A1439" s="71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  <c r="AQ1439" s="71"/>
      <c r="AR1439" s="71"/>
      <c r="AS1439" s="71"/>
      <c r="AT1439" s="71"/>
      <c r="AU1439" s="71"/>
      <c r="AV1439" s="71"/>
      <c r="AW1439" s="71"/>
      <c r="AX1439" s="71"/>
      <c r="AY1439" s="71"/>
      <c r="AZ1439" s="71"/>
      <c r="BA1439" s="71"/>
    </row>
    <row r="1440" spans="1:53" x14ac:dyDescent="0.75">
      <c r="A1440" s="71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  <c r="AQ1440" s="71"/>
      <c r="AR1440" s="71"/>
      <c r="AS1440" s="71"/>
      <c r="AT1440" s="71"/>
      <c r="AU1440" s="71"/>
      <c r="AV1440" s="71"/>
      <c r="AW1440" s="71"/>
      <c r="AX1440" s="71"/>
      <c r="AY1440" s="71"/>
      <c r="AZ1440" s="71"/>
      <c r="BA1440" s="71"/>
    </row>
    <row r="1441" spans="1:53" x14ac:dyDescent="0.75">
      <c r="A1441" s="71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  <c r="AQ1441" s="71"/>
      <c r="AR1441" s="71"/>
      <c r="AS1441" s="71"/>
      <c r="AT1441" s="71"/>
      <c r="AU1441" s="71"/>
      <c r="AV1441" s="71"/>
      <c r="AW1441" s="71"/>
      <c r="AX1441" s="71"/>
      <c r="AY1441" s="71"/>
      <c r="AZ1441" s="71"/>
      <c r="BA1441" s="71"/>
    </row>
    <row r="1442" spans="1:53" x14ac:dyDescent="0.75">
      <c r="A1442" s="71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  <c r="AQ1442" s="71"/>
      <c r="AR1442" s="71"/>
      <c r="AS1442" s="71"/>
      <c r="AT1442" s="71"/>
      <c r="AU1442" s="71"/>
      <c r="AV1442" s="71"/>
      <c r="AW1442" s="71"/>
      <c r="AX1442" s="71"/>
      <c r="AY1442" s="71"/>
      <c r="AZ1442" s="71"/>
      <c r="BA1442" s="71"/>
    </row>
    <row r="1443" spans="1:53" x14ac:dyDescent="0.75">
      <c r="A1443" s="71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</row>
    <row r="1444" spans="1:53" x14ac:dyDescent="0.75">
      <c r="A1444" s="71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</row>
    <row r="1445" spans="1:53" x14ac:dyDescent="0.75">
      <c r="A1445" s="71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</row>
    <row r="1446" spans="1:53" x14ac:dyDescent="0.75">
      <c r="A1446" s="71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  <c r="AQ1446" s="71"/>
      <c r="AR1446" s="71"/>
      <c r="AS1446" s="71"/>
      <c r="AT1446" s="71"/>
      <c r="AU1446" s="71"/>
      <c r="AV1446" s="71"/>
      <c r="AW1446" s="71"/>
      <c r="AX1446" s="71"/>
      <c r="AY1446" s="71"/>
      <c r="AZ1446" s="71"/>
      <c r="BA1446" s="71"/>
    </row>
    <row r="1447" spans="1:53" x14ac:dyDescent="0.75">
      <c r="A1447" s="71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  <c r="AQ1447" s="71"/>
      <c r="AR1447" s="71"/>
      <c r="AS1447" s="71"/>
      <c r="AT1447" s="71"/>
      <c r="AU1447" s="71"/>
      <c r="AV1447" s="71"/>
      <c r="AW1447" s="71"/>
      <c r="AX1447" s="71"/>
      <c r="AY1447" s="71"/>
      <c r="AZ1447" s="71"/>
      <c r="BA1447" s="71"/>
    </row>
    <row r="1448" spans="1:53" x14ac:dyDescent="0.75">
      <c r="A1448" s="71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  <c r="AQ1448" s="71"/>
      <c r="AR1448" s="71"/>
      <c r="AS1448" s="71"/>
      <c r="AT1448" s="71"/>
      <c r="AU1448" s="71"/>
      <c r="AV1448" s="71"/>
      <c r="AW1448" s="71"/>
      <c r="AX1448" s="71"/>
      <c r="AY1448" s="71"/>
      <c r="AZ1448" s="71"/>
      <c r="BA1448" s="71"/>
    </row>
    <row r="1449" spans="1:53" x14ac:dyDescent="0.75">
      <c r="A1449" s="71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  <c r="AQ1449" s="71"/>
      <c r="AR1449" s="71"/>
      <c r="AS1449" s="71"/>
      <c r="AT1449" s="71"/>
      <c r="AU1449" s="71"/>
      <c r="AV1449" s="71"/>
      <c r="AW1449" s="71"/>
      <c r="AX1449" s="71"/>
      <c r="AY1449" s="71"/>
      <c r="AZ1449" s="71"/>
      <c r="BA1449" s="71"/>
    </row>
    <row r="1450" spans="1:53" x14ac:dyDescent="0.75">
      <c r="A1450" s="71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  <c r="AQ1450" s="71"/>
      <c r="AR1450" s="71"/>
      <c r="AS1450" s="71"/>
      <c r="AT1450" s="71"/>
      <c r="AU1450" s="71"/>
      <c r="AV1450" s="71"/>
      <c r="AW1450" s="71"/>
      <c r="AX1450" s="71"/>
      <c r="AY1450" s="71"/>
      <c r="AZ1450" s="71"/>
      <c r="BA1450" s="71"/>
    </row>
    <row r="1451" spans="1:53" x14ac:dyDescent="0.75">
      <c r="A1451" s="71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  <c r="AQ1451" s="71"/>
      <c r="AR1451" s="71"/>
      <c r="AS1451" s="71"/>
      <c r="AT1451" s="71"/>
      <c r="AU1451" s="71"/>
      <c r="AV1451" s="71"/>
      <c r="AW1451" s="71"/>
      <c r="AX1451" s="71"/>
      <c r="AY1451" s="71"/>
      <c r="AZ1451" s="71"/>
      <c r="BA1451" s="71"/>
    </row>
    <row r="1452" spans="1:53" x14ac:dyDescent="0.75">
      <c r="A1452" s="71"/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  <c r="Z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  <c r="AQ1452" s="71"/>
      <c r="AR1452" s="71"/>
      <c r="AS1452" s="71"/>
      <c r="AT1452" s="71"/>
      <c r="AU1452" s="71"/>
      <c r="AV1452" s="71"/>
      <c r="AW1452" s="71"/>
      <c r="AX1452" s="71"/>
      <c r="AY1452" s="71"/>
      <c r="AZ1452" s="71"/>
      <c r="BA1452" s="71"/>
    </row>
    <row r="1453" spans="1:53" x14ac:dyDescent="0.75">
      <c r="A1453" s="71"/>
      <c r="B1453" s="71"/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  <c r="Z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  <c r="AQ1453" s="71"/>
      <c r="AR1453" s="71"/>
      <c r="AS1453" s="71"/>
      <c r="AT1453" s="71"/>
      <c r="AU1453" s="71"/>
      <c r="AV1453" s="71"/>
      <c r="AW1453" s="71"/>
      <c r="AX1453" s="71"/>
      <c r="AY1453" s="71"/>
      <c r="AZ1453" s="71"/>
      <c r="BA1453" s="71"/>
    </row>
    <row r="1454" spans="1:53" x14ac:dyDescent="0.75">
      <c r="A1454" s="71"/>
      <c r="B1454" s="71"/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  <c r="Z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  <c r="AQ1454" s="71"/>
      <c r="AR1454" s="71"/>
      <c r="AS1454" s="71"/>
      <c r="AT1454" s="71"/>
      <c r="AU1454" s="71"/>
      <c r="AV1454" s="71"/>
      <c r="AW1454" s="71"/>
      <c r="AX1454" s="71"/>
      <c r="AY1454" s="71"/>
      <c r="AZ1454" s="71"/>
      <c r="BA1454" s="71"/>
    </row>
    <row r="1455" spans="1:53" x14ac:dyDescent="0.75">
      <c r="A1455" s="71"/>
      <c r="B1455" s="71"/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  <c r="Z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  <c r="AQ1455" s="71"/>
      <c r="AR1455" s="71"/>
      <c r="AS1455" s="71"/>
      <c r="AT1455" s="71"/>
      <c r="AU1455" s="71"/>
      <c r="AV1455" s="71"/>
      <c r="AW1455" s="71"/>
      <c r="AX1455" s="71"/>
      <c r="AY1455" s="71"/>
      <c r="AZ1455" s="71"/>
      <c r="BA1455" s="71"/>
    </row>
    <row r="1456" spans="1:53" x14ac:dyDescent="0.75">
      <c r="A1456" s="71"/>
      <c r="B1456" s="71"/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  <c r="Z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  <c r="AQ1456" s="71"/>
      <c r="AR1456" s="71"/>
      <c r="AS1456" s="71"/>
      <c r="AT1456" s="71"/>
      <c r="AU1456" s="71"/>
      <c r="AV1456" s="71"/>
      <c r="AW1456" s="71"/>
      <c r="AX1456" s="71"/>
      <c r="AY1456" s="71"/>
      <c r="AZ1456" s="71"/>
      <c r="BA1456" s="71"/>
    </row>
    <row r="1457" spans="1:53" x14ac:dyDescent="0.75">
      <c r="A1457" s="71"/>
      <c r="B1457" s="71"/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  <c r="Z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  <c r="AQ1457" s="71"/>
      <c r="AR1457" s="71"/>
      <c r="AS1457" s="71"/>
      <c r="AT1457" s="71"/>
      <c r="AU1457" s="71"/>
      <c r="AV1457" s="71"/>
      <c r="AW1457" s="71"/>
      <c r="AX1457" s="71"/>
      <c r="AY1457" s="71"/>
      <c r="AZ1457" s="71"/>
      <c r="BA1457" s="71"/>
    </row>
    <row r="1458" spans="1:53" x14ac:dyDescent="0.75">
      <c r="A1458" s="71"/>
      <c r="B1458" s="71"/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  <c r="Z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  <c r="AQ1458" s="71"/>
      <c r="AR1458" s="71"/>
      <c r="AS1458" s="71"/>
      <c r="AT1458" s="71"/>
      <c r="AU1458" s="71"/>
      <c r="AV1458" s="71"/>
      <c r="AW1458" s="71"/>
      <c r="AX1458" s="71"/>
      <c r="AY1458" s="71"/>
      <c r="AZ1458" s="71"/>
      <c r="BA1458" s="71"/>
    </row>
    <row r="1459" spans="1:53" x14ac:dyDescent="0.75">
      <c r="A1459" s="71"/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  <c r="Z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  <c r="AQ1459" s="71"/>
      <c r="AR1459" s="71"/>
      <c r="AS1459" s="71"/>
      <c r="AT1459" s="71"/>
      <c r="AU1459" s="71"/>
      <c r="AV1459" s="71"/>
      <c r="AW1459" s="71"/>
      <c r="AX1459" s="71"/>
      <c r="AY1459" s="71"/>
      <c r="AZ1459" s="71"/>
      <c r="BA1459" s="71"/>
    </row>
    <row r="1460" spans="1:53" x14ac:dyDescent="0.75">
      <c r="A1460" s="71"/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  <c r="Z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  <c r="AQ1460" s="71"/>
      <c r="AR1460" s="71"/>
      <c r="AS1460" s="71"/>
      <c r="AT1460" s="71"/>
      <c r="AU1460" s="71"/>
      <c r="AV1460" s="71"/>
      <c r="AW1460" s="71"/>
      <c r="AX1460" s="71"/>
      <c r="AY1460" s="71"/>
      <c r="AZ1460" s="71"/>
      <c r="BA1460" s="71"/>
    </row>
    <row r="1461" spans="1:53" x14ac:dyDescent="0.75">
      <c r="A1461" s="71"/>
      <c r="B1461" s="71"/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  <c r="Z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  <c r="AQ1461" s="71"/>
      <c r="AR1461" s="71"/>
      <c r="AS1461" s="71"/>
      <c r="AT1461" s="71"/>
      <c r="AU1461" s="71"/>
      <c r="AV1461" s="71"/>
      <c r="AW1461" s="71"/>
      <c r="AX1461" s="71"/>
      <c r="AY1461" s="71"/>
      <c r="AZ1461" s="71"/>
      <c r="BA1461" s="71"/>
    </row>
    <row r="1462" spans="1:53" x14ac:dyDescent="0.75">
      <c r="A1462" s="71"/>
      <c r="B1462" s="71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  <c r="Z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  <c r="AQ1462" s="71"/>
      <c r="AR1462" s="71"/>
      <c r="AS1462" s="71"/>
      <c r="AT1462" s="71"/>
      <c r="AU1462" s="71"/>
      <c r="AV1462" s="71"/>
      <c r="AW1462" s="71"/>
      <c r="AX1462" s="71"/>
      <c r="AY1462" s="71"/>
      <c r="AZ1462" s="71"/>
      <c r="BA1462" s="71"/>
    </row>
    <row r="1463" spans="1:53" x14ac:dyDescent="0.75">
      <c r="A1463" s="71"/>
      <c r="B1463" s="71"/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  <c r="Z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  <c r="AQ1463" s="71"/>
      <c r="AR1463" s="71"/>
      <c r="AS1463" s="71"/>
      <c r="AT1463" s="71"/>
      <c r="AU1463" s="71"/>
      <c r="AV1463" s="71"/>
      <c r="AW1463" s="71"/>
      <c r="AX1463" s="71"/>
      <c r="AY1463" s="71"/>
      <c r="AZ1463" s="71"/>
      <c r="BA1463" s="71"/>
    </row>
    <row r="1464" spans="1:53" x14ac:dyDescent="0.75">
      <c r="A1464" s="71"/>
      <c r="B1464" s="71"/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  <c r="Z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  <c r="AQ1464" s="71"/>
      <c r="AR1464" s="71"/>
      <c r="AS1464" s="71"/>
      <c r="AT1464" s="71"/>
      <c r="AU1464" s="71"/>
      <c r="AV1464" s="71"/>
      <c r="AW1464" s="71"/>
      <c r="AX1464" s="71"/>
      <c r="AY1464" s="71"/>
      <c r="AZ1464" s="71"/>
      <c r="BA1464" s="71"/>
    </row>
    <row r="1465" spans="1:53" x14ac:dyDescent="0.75">
      <c r="A1465" s="71"/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  <c r="Z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  <c r="AQ1465" s="71"/>
      <c r="AR1465" s="71"/>
      <c r="AS1465" s="71"/>
      <c r="AT1465" s="71"/>
      <c r="AU1465" s="71"/>
      <c r="AV1465" s="71"/>
      <c r="AW1465" s="71"/>
      <c r="AX1465" s="71"/>
      <c r="AY1465" s="71"/>
      <c r="AZ1465" s="71"/>
      <c r="BA1465" s="71"/>
    </row>
    <row r="1466" spans="1:53" x14ac:dyDescent="0.75">
      <c r="A1466" s="71"/>
      <c r="B1466" s="71"/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P1466" s="71"/>
      <c r="Q1466" s="71"/>
      <c r="R1466" s="71"/>
      <c r="S1466" s="71"/>
      <c r="T1466" s="71"/>
      <c r="U1466" s="71"/>
      <c r="V1466" s="71"/>
      <c r="W1466" s="71"/>
      <c r="X1466" s="71"/>
      <c r="Y1466" s="71"/>
      <c r="Z1466" s="71"/>
      <c r="AE1466" s="71"/>
      <c r="AF1466" s="71"/>
      <c r="AG1466" s="71"/>
      <c r="AH1466" s="71"/>
      <c r="AI1466" s="71"/>
      <c r="AJ1466" s="71"/>
      <c r="AK1466" s="71"/>
      <c r="AL1466" s="71"/>
      <c r="AM1466" s="71"/>
      <c r="AN1466" s="71"/>
      <c r="AO1466" s="71"/>
      <c r="AP1466" s="71"/>
      <c r="AQ1466" s="71"/>
      <c r="AR1466" s="71"/>
      <c r="AS1466" s="71"/>
      <c r="AT1466" s="71"/>
      <c r="AU1466" s="71"/>
      <c r="AV1466" s="71"/>
      <c r="AW1466" s="71"/>
      <c r="AX1466" s="71"/>
      <c r="AY1466" s="71"/>
      <c r="AZ1466" s="71"/>
      <c r="BA1466" s="71"/>
    </row>
    <row r="1467" spans="1:53" x14ac:dyDescent="0.75">
      <c r="A1467" s="71"/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71"/>
      <c r="S1467" s="71"/>
      <c r="T1467" s="71"/>
      <c r="U1467" s="71"/>
      <c r="V1467" s="71"/>
      <c r="W1467" s="71"/>
      <c r="X1467" s="71"/>
      <c r="Y1467" s="71"/>
      <c r="Z1467" s="71"/>
      <c r="AE1467" s="71"/>
      <c r="AF1467" s="71"/>
      <c r="AG1467" s="71"/>
      <c r="AH1467" s="71"/>
      <c r="AI1467" s="71"/>
      <c r="AJ1467" s="71"/>
      <c r="AK1467" s="71"/>
      <c r="AL1467" s="71"/>
      <c r="AM1467" s="71"/>
      <c r="AN1467" s="71"/>
      <c r="AO1467" s="71"/>
      <c r="AP1467" s="71"/>
      <c r="AQ1467" s="71"/>
      <c r="AR1467" s="71"/>
      <c r="AS1467" s="71"/>
      <c r="AT1467" s="71"/>
      <c r="AU1467" s="71"/>
      <c r="AV1467" s="71"/>
      <c r="AW1467" s="71"/>
      <c r="AX1467" s="71"/>
      <c r="AY1467" s="71"/>
      <c r="AZ1467" s="71"/>
      <c r="BA1467" s="71"/>
    </row>
    <row r="1468" spans="1:53" x14ac:dyDescent="0.75">
      <c r="A1468" s="71"/>
      <c r="B1468" s="71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71"/>
      <c r="S1468" s="71"/>
      <c r="T1468" s="71"/>
      <c r="U1468" s="71"/>
      <c r="V1468" s="71"/>
      <c r="W1468" s="71"/>
      <c r="X1468" s="71"/>
      <c r="Y1468" s="71"/>
      <c r="Z1468" s="71"/>
      <c r="AE1468" s="71"/>
      <c r="AF1468" s="71"/>
      <c r="AG1468" s="71"/>
      <c r="AH1468" s="71"/>
      <c r="AI1468" s="71"/>
      <c r="AJ1468" s="71"/>
      <c r="AK1468" s="71"/>
      <c r="AL1468" s="71"/>
      <c r="AM1468" s="71"/>
      <c r="AN1468" s="71"/>
      <c r="AO1468" s="71"/>
      <c r="AP1468" s="71"/>
      <c r="AQ1468" s="71"/>
      <c r="AR1468" s="71"/>
      <c r="AS1468" s="71"/>
      <c r="AT1468" s="71"/>
      <c r="AU1468" s="71"/>
      <c r="AV1468" s="71"/>
      <c r="AW1468" s="71"/>
      <c r="AX1468" s="71"/>
      <c r="AY1468" s="71"/>
      <c r="AZ1468" s="71"/>
      <c r="BA1468" s="71"/>
    </row>
    <row r="1469" spans="1:53" x14ac:dyDescent="0.75">
      <c r="A1469" s="71"/>
      <c r="B1469" s="71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  <c r="X1469" s="71"/>
      <c r="Y1469" s="71"/>
      <c r="Z1469" s="71"/>
      <c r="AE1469" s="71"/>
      <c r="AF1469" s="71"/>
      <c r="AG1469" s="71"/>
      <c r="AH1469" s="71"/>
      <c r="AI1469" s="71"/>
      <c r="AJ1469" s="71"/>
      <c r="AK1469" s="71"/>
      <c r="AL1469" s="71"/>
      <c r="AM1469" s="71"/>
      <c r="AN1469" s="71"/>
      <c r="AO1469" s="71"/>
      <c r="AP1469" s="71"/>
      <c r="AQ1469" s="71"/>
      <c r="AR1469" s="71"/>
      <c r="AS1469" s="71"/>
      <c r="AT1469" s="71"/>
      <c r="AU1469" s="71"/>
      <c r="AV1469" s="71"/>
      <c r="AW1469" s="71"/>
      <c r="AX1469" s="71"/>
      <c r="AY1469" s="71"/>
      <c r="AZ1469" s="71"/>
      <c r="BA1469" s="71"/>
    </row>
    <row r="1470" spans="1:53" x14ac:dyDescent="0.75">
      <c r="A1470" s="71"/>
      <c r="B1470" s="71"/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  <c r="X1470" s="71"/>
      <c r="Y1470" s="71"/>
      <c r="Z1470" s="71"/>
      <c r="AE1470" s="71"/>
      <c r="AF1470" s="71"/>
      <c r="AG1470" s="71"/>
      <c r="AH1470" s="71"/>
      <c r="AI1470" s="71"/>
      <c r="AJ1470" s="71"/>
      <c r="AK1470" s="71"/>
      <c r="AL1470" s="71"/>
      <c r="AM1470" s="71"/>
      <c r="AN1470" s="71"/>
      <c r="AO1470" s="71"/>
      <c r="AP1470" s="71"/>
      <c r="AQ1470" s="71"/>
      <c r="AR1470" s="71"/>
      <c r="AS1470" s="71"/>
      <c r="AT1470" s="71"/>
      <c r="AU1470" s="71"/>
      <c r="AV1470" s="71"/>
      <c r="AW1470" s="71"/>
      <c r="AX1470" s="71"/>
      <c r="AY1470" s="71"/>
      <c r="AZ1470" s="71"/>
      <c r="BA1470" s="71"/>
    </row>
    <row r="1471" spans="1:53" x14ac:dyDescent="0.75">
      <c r="A1471" s="71"/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  <c r="R1471" s="71"/>
      <c r="S1471" s="71"/>
      <c r="T1471" s="71"/>
      <c r="U1471" s="71"/>
      <c r="V1471" s="71"/>
      <c r="W1471" s="71"/>
      <c r="X1471" s="71"/>
      <c r="Y1471" s="71"/>
      <c r="Z1471" s="71"/>
      <c r="AE1471" s="71"/>
      <c r="AF1471" s="71"/>
      <c r="AG1471" s="71"/>
      <c r="AH1471" s="71"/>
      <c r="AI1471" s="71"/>
      <c r="AJ1471" s="71"/>
      <c r="AK1471" s="71"/>
      <c r="AL1471" s="71"/>
      <c r="AM1471" s="71"/>
      <c r="AN1471" s="71"/>
      <c r="AO1471" s="71"/>
      <c r="AP1471" s="71"/>
      <c r="AQ1471" s="71"/>
      <c r="AR1471" s="71"/>
      <c r="AS1471" s="71"/>
      <c r="AT1471" s="71"/>
      <c r="AU1471" s="71"/>
      <c r="AV1471" s="71"/>
      <c r="AW1471" s="71"/>
      <c r="AX1471" s="71"/>
      <c r="AY1471" s="71"/>
      <c r="AZ1471" s="71"/>
      <c r="BA1471" s="71"/>
    </row>
    <row r="1472" spans="1:53" x14ac:dyDescent="0.75">
      <c r="A1472" s="71"/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  <c r="S1472" s="71"/>
      <c r="T1472" s="71"/>
      <c r="U1472" s="71"/>
      <c r="V1472" s="71"/>
      <c r="W1472" s="71"/>
      <c r="X1472" s="71"/>
      <c r="Y1472" s="71"/>
      <c r="Z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</row>
    <row r="1473" spans="1:53" x14ac:dyDescent="0.75">
      <c r="A1473" s="71"/>
      <c r="B1473" s="71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  <c r="S1473" s="71"/>
      <c r="T1473" s="71"/>
      <c r="U1473" s="71"/>
      <c r="V1473" s="71"/>
      <c r="W1473" s="71"/>
      <c r="X1473" s="71"/>
      <c r="Y1473" s="71"/>
      <c r="Z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</row>
    <row r="1474" spans="1:53" x14ac:dyDescent="0.75">
      <c r="A1474" s="71"/>
      <c r="B1474" s="71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71"/>
      <c r="S1474" s="71"/>
      <c r="T1474" s="71"/>
      <c r="U1474" s="71"/>
      <c r="V1474" s="71"/>
      <c r="W1474" s="71"/>
      <c r="X1474" s="71"/>
      <c r="Y1474" s="71"/>
      <c r="Z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</row>
    <row r="1475" spans="1:53" x14ac:dyDescent="0.75">
      <c r="A1475" s="71"/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  <c r="X1475" s="71"/>
      <c r="Y1475" s="71"/>
      <c r="Z1475" s="71"/>
      <c r="AE1475" s="71"/>
      <c r="AF1475" s="71"/>
      <c r="AG1475" s="71"/>
      <c r="AH1475" s="71"/>
      <c r="AI1475" s="71"/>
      <c r="AJ1475" s="71"/>
      <c r="AK1475" s="71"/>
      <c r="AL1475" s="71"/>
      <c r="AM1475" s="71"/>
      <c r="AN1475" s="71"/>
      <c r="AO1475" s="71"/>
      <c r="AP1475" s="71"/>
      <c r="AQ1475" s="71"/>
      <c r="AR1475" s="71"/>
      <c r="AS1475" s="71"/>
      <c r="AT1475" s="71"/>
      <c r="AU1475" s="71"/>
      <c r="AV1475" s="71"/>
      <c r="AW1475" s="71"/>
      <c r="AX1475" s="71"/>
      <c r="AY1475" s="71"/>
      <c r="AZ1475" s="71"/>
      <c r="BA1475" s="71"/>
    </row>
    <row r="1476" spans="1:53" x14ac:dyDescent="0.75">
      <c r="A1476" s="71"/>
      <c r="B1476" s="71"/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  <c r="S1476" s="71"/>
      <c r="T1476" s="71"/>
      <c r="U1476" s="71"/>
      <c r="V1476" s="71"/>
      <c r="W1476" s="71"/>
      <c r="X1476" s="71"/>
      <c r="Y1476" s="71"/>
      <c r="Z1476" s="71"/>
      <c r="AE1476" s="71"/>
      <c r="AF1476" s="71"/>
      <c r="AG1476" s="71"/>
      <c r="AH1476" s="71"/>
      <c r="AI1476" s="71"/>
      <c r="AJ1476" s="71"/>
      <c r="AK1476" s="71"/>
      <c r="AL1476" s="71"/>
      <c r="AM1476" s="71"/>
      <c r="AN1476" s="71"/>
      <c r="AO1476" s="71"/>
      <c r="AP1476" s="71"/>
      <c r="AQ1476" s="71"/>
      <c r="AR1476" s="71"/>
      <c r="AS1476" s="71"/>
      <c r="AT1476" s="71"/>
      <c r="AU1476" s="71"/>
      <c r="AV1476" s="71"/>
      <c r="AW1476" s="71"/>
      <c r="AX1476" s="71"/>
      <c r="AY1476" s="71"/>
      <c r="AZ1476" s="71"/>
      <c r="BA1476" s="71"/>
    </row>
    <row r="1477" spans="1:53" x14ac:dyDescent="0.75">
      <c r="A1477" s="71"/>
      <c r="B1477" s="71"/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P1477" s="71"/>
      <c r="Q1477" s="71"/>
      <c r="R1477" s="71"/>
      <c r="S1477" s="71"/>
      <c r="T1477" s="71"/>
      <c r="U1477" s="71"/>
      <c r="V1477" s="71"/>
      <c r="W1477" s="71"/>
      <c r="X1477" s="71"/>
      <c r="Y1477" s="71"/>
      <c r="Z1477" s="71"/>
      <c r="AE1477" s="71"/>
      <c r="AF1477" s="71"/>
      <c r="AG1477" s="71"/>
      <c r="AH1477" s="71"/>
      <c r="AI1477" s="71"/>
      <c r="AJ1477" s="71"/>
      <c r="AK1477" s="71"/>
      <c r="AL1477" s="71"/>
      <c r="AM1477" s="71"/>
      <c r="AN1477" s="71"/>
      <c r="AO1477" s="71"/>
      <c r="AP1477" s="71"/>
      <c r="AQ1477" s="71"/>
      <c r="AR1477" s="71"/>
      <c r="AS1477" s="71"/>
      <c r="AT1477" s="71"/>
      <c r="AU1477" s="71"/>
      <c r="AV1477" s="71"/>
      <c r="AW1477" s="71"/>
      <c r="AX1477" s="71"/>
      <c r="AY1477" s="71"/>
      <c r="AZ1477" s="71"/>
      <c r="BA1477" s="71"/>
    </row>
    <row r="1478" spans="1:53" x14ac:dyDescent="0.75">
      <c r="A1478" s="71"/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  <c r="S1478" s="71"/>
      <c r="T1478" s="71"/>
      <c r="U1478" s="71"/>
      <c r="V1478" s="71"/>
      <c r="W1478" s="71"/>
      <c r="X1478" s="71"/>
      <c r="Y1478" s="71"/>
      <c r="Z1478" s="71"/>
      <c r="AE1478" s="71"/>
      <c r="AF1478" s="71"/>
      <c r="AG1478" s="71"/>
      <c r="AH1478" s="71"/>
      <c r="AI1478" s="71"/>
      <c r="AJ1478" s="71"/>
      <c r="AK1478" s="71"/>
      <c r="AL1478" s="71"/>
      <c r="AM1478" s="71"/>
      <c r="AN1478" s="71"/>
      <c r="AO1478" s="71"/>
      <c r="AP1478" s="71"/>
      <c r="AQ1478" s="71"/>
      <c r="AR1478" s="71"/>
      <c r="AS1478" s="71"/>
      <c r="AT1478" s="71"/>
      <c r="AU1478" s="71"/>
      <c r="AV1478" s="71"/>
      <c r="AW1478" s="71"/>
      <c r="AX1478" s="71"/>
      <c r="AY1478" s="71"/>
      <c r="AZ1478" s="71"/>
      <c r="BA1478" s="71"/>
    </row>
    <row r="1479" spans="1:53" x14ac:dyDescent="0.75">
      <c r="A1479" s="71"/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  <c r="S1479" s="71"/>
      <c r="T1479" s="71"/>
      <c r="U1479" s="71"/>
      <c r="V1479" s="71"/>
      <c r="W1479" s="71"/>
      <c r="X1479" s="71"/>
      <c r="Y1479" s="71"/>
      <c r="Z1479" s="71"/>
      <c r="AE1479" s="71"/>
      <c r="AF1479" s="71"/>
      <c r="AG1479" s="71"/>
      <c r="AH1479" s="71"/>
      <c r="AI1479" s="71"/>
      <c r="AJ1479" s="71"/>
      <c r="AK1479" s="71"/>
      <c r="AL1479" s="71"/>
      <c r="AM1479" s="71"/>
      <c r="AN1479" s="71"/>
      <c r="AO1479" s="71"/>
      <c r="AP1479" s="71"/>
      <c r="AQ1479" s="71"/>
      <c r="AR1479" s="71"/>
      <c r="AS1479" s="71"/>
      <c r="AT1479" s="71"/>
      <c r="AU1479" s="71"/>
      <c r="AV1479" s="71"/>
      <c r="AW1479" s="71"/>
      <c r="AX1479" s="71"/>
      <c r="AY1479" s="71"/>
      <c r="AZ1479" s="71"/>
      <c r="BA1479" s="71"/>
    </row>
    <row r="1480" spans="1:53" x14ac:dyDescent="0.75">
      <c r="A1480" s="71"/>
      <c r="B1480" s="71"/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71"/>
      <c r="Z1480" s="71"/>
      <c r="AE1480" s="71"/>
      <c r="AF1480" s="71"/>
      <c r="AG1480" s="71"/>
      <c r="AH1480" s="71"/>
      <c r="AI1480" s="71"/>
      <c r="AJ1480" s="71"/>
      <c r="AK1480" s="71"/>
      <c r="AL1480" s="71"/>
      <c r="AM1480" s="71"/>
      <c r="AN1480" s="71"/>
      <c r="AO1480" s="71"/>
      <c r="AP1480" s="71"/>
      <c r="AQ1480" s="71"/>
      <c r="AR1480" s="71"/>
      <c r="AS1480" s="71"/>
      <c r="AT1480" s="71"/>
      <c r="AU1480" s="71"/>
      <c r="AV1480" s="71"/>
      <c r="AW1480" s="71"/>
      <c r="AX1480" s="71"/>
      <c r="AY1480" s="71"/>
      <c r="AZ1480" s="71"/>
      <c r="BA1480" s="71"/>
    </row>
    <row r="1481" spans="1:53" x14ac:dyDescent="0.75">
      <c r="A1481" s="71"/>
      <c r="B1481" s="71"/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  <c r="S1481" s="71"/>
      <c r="T1481" s="71"/>
      <c r="U1481" s="71"/>
      <c r="V1481" s="71"/>
      <c r="W1481" s="71"/>
      <c r="X1481" s="71"/>
      <c r="Y1481" s="71"/>
      <c r="Z1481" s="71"/>
      <c r="AE1481" s="71"/>
      <c r="AF1481" s="71"/>
      <c r="AG1481" s="71"/>
      <c r="AH1481" s="71"/>
      <c r="AI1481" s="71"/>
      <c r="AJ1481" s="71"/>
      <c r="AK1481" s="71"/>
      <c r="AL1481" s="71"/>
      <c r="AM1481" s="71"/>
      <c r="AN1481" s="71"/>
      <c r="AO1481" s="71"/>
      <c r="AP1481" s="71"/>
      <c r="AQ1481" s="71"/>
      <c r="AR1481" s="71"/>
      <c r="AS1481" s="71"/>
      <c r="AT1481" s="71"/>
      <c r="AU1481" s="71"/>
      <c r="AV1481" s="71"/>
      <c r="AW1481" s="71"/>
      <c r="AX1481" s="71"/>
      <c r="AY1481" s="71"/>
      <c r="AZ1481" s="71"/>
      <c r="BA1481" s="71"/>
    </row>
    <row r="1482" spans="1:53" x14ac:dyDescent="0.75">
      <c r="A1482" s="71"/>
      <c r="B1482" s="71"/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P1482" s="71"/>
      <c r="Q1482" s="71"/>
      <c r="R1482" s="71"/>
      <c r="S1482" s="71"/>
      <c r="T1482" s="71"/>
      <c r="U1482" s="71"/>
      <c r="V1482" s="71"/>
      <c r="W1482" s="71"/>
      <c r="X1482" s="71"/>
      <c r="Y1482" s="71"/>
      <c r="Z1482" s="71"/>
      <c r="AE1482" s="71"/>
      <c r="AF1482" s="71"/>
      <c r="AG1482" s="71"/>
      <c r="AH1482" s="71"/>
      <c r="AI1482" s="71"/>
      <c r="AJ1482" s="71"/>
      <c r="AK1482" s="71"/>
      <c r="AL1482" s="71"/>
      <c r="AM1482" s="71"/>
      <c r="AN1482" s="71"/>
      <c r="AO1482" s="71"/>
      <c r="AP1482" s="71"/>
      <c r="AQ1482" s="71"/>
      <c r="AR1482" s="71"/>
      <c r="AS1482" s="71"/>
      <c r="AT1482" s="71"/>
      <c r="AU1482" s="71"/>
      <c r="AV1482" s="71"/>
      <c r="AW1482" s="71"/>
      <c r="AX1482" s="71"/>
      <c r="AY1482" s="71"/>
      <c r="AZ1482" s="71"/>
      <c r="BA1482" s="71"/>
    </row>
    <row r="1483" spans="1:53" x14ac:dyDescent="0.75">
      <c r="A1483" s="71"/>
      <c r="B1483" s="71"/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P1483" s="71"/>
      <c r="Q1483" s="71"/>
      <c r="R1483" s="71"/>
      <c r="S1483" s="71"/>
      <c r="T1483" s="71"/>
      <c r="U1483" s="71"/>
      <c r="V1483" s="71"/>
      <c r="W1483" s="71"/>
      <c r="X1483" s="71"/>
      <c r="Y1483" s="71"/>
      <c r="Z1483" s="71"/>
      <c r="AE1483" s="71"/>
      <c r="AF1483" s="71"/>
      <c r="AG1483" s="71"/>
      <c r="AH1483" s="71"/>
      <c r="AI1483" s="71"/>
      <c r="AJ1483" s="71"/>
      <c r="AK1483" s="71"/>
      <c r="AL1483" s="71"/>
      <c r="AM1483" s="71"/>
      <c r="AN1483" s="71"/>
      <c r="AO1483" s="71"/>
      <c r="AP1483" s="71"/>
      <c r="AQ1483" s="71"/>
      <c r="AR1483" s="71"/>
      <c r="AS1483" s="71"/>
      <c r="AT1483" s="71"/>
      <c r="AU1483" s="71"/>
      <c r="AV1483" s="71"/>
      <c r="AW1483" s="71"/>
      <c r="AX1483" s="71"/>
      <c r="AY1483" s="71"/>
      <c r="AZ1483" s="71"/>
      <c r="BA1483" s="71"/>
    </row>
    <row r="1484" spans="1:53" x14ac:dyDescent="0.75">
      <c r="A1484" s="71"/>
      <c r="B1484" s="71"/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P1484" s="71"/>
      <c r="Q1484" s="71"/>
      <c r="R1484" s="71"/>
      <c r="S1484" s="71"/>
      <c r="T1484" s="71"/>
      <c r="U1484" s="71"/>
      <c r="V1484" s="71"/>
      <c r="W1484" s="71"/>
      <c r="X1484" s="71"/>
      <c r="Y1484" s="71"/>
      <c r="Z1484" s="71"/>
      <c r="AE1484" s="71"/>
      <c r="AF1484" s="71"/>
      <c r="AG1484" s="71"/>
      <c r="AH1484" s="71"/>
      <c r="AI1484" s="71"/>
      <c r="AJ1484" s="71"/>
      <c r="AK1484" s="71"/>
      <c r="AL1484" s="71"/>
      <c r="AM1484" s="71"/>
      <c r="AN1484" s="71"/>
      <c r="AO1484" s="71"/>
      <c r="AP1484" s="71"/>
      <c r="AQ1484" s="71"/>
      <c r="AR1484" s="71"/>
      <c r="AS1484" s="71"/>
      <c r="AT1484" s="71"/>
      <c r="AU1484" s="71"/>
      <c r="AV1484" s="71"/>
      <c r="AW1484" s="71"/>
      <c r="AX1484" s="71"/>
      <c r="AY1484" s="71"/>
      <c r="AZ1484" s="71"/>
      <c r="BA1484" s="71"/>
    </row>
    <row r="1485" spans="1:53" x14ac:dyDescent="0.75">
      <c r="A1485" s="71"/>
      <c r="B1485" s="71"/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  <c r="S1485" s="71"/>
      <c r="T1485" s="71"/>
      <c r="U1485" s="71"/>
      <c r="V1485" s="71"/>
      <c r="W1485" s="71"/>
      <c r="X1485" s="71"/>
      <c r="Y1485" s="71"/>
      <c r="Z1485" s="71"/>
      <c r="AE1485" s="71"/>
      <c r="AF1485" s="71"/>
      <c r="AG1485" s="71"/>
      <c r="AH1485" s="71"/>
      <c r="AI1485" s="71"/>
      <c r="AJ1485" s="71"/>
      <c r="AK1485" s="71"/>
      <c r="AL1485" s="71"/>
      <c r="AM1485" s="71"/>
      <c r="AN1485" s="71"/>
      <c r="AO1485" s="71"/>
      <c r="AP1485" s="71"/>
      <c r="AQ1485" s="71"/>
      <c r="AR1485" s="71"/>
      <c r="AS1485" s="71"/>
      <c r="AT1485" s="71"/>
      <c r="AU1485" s="71"/>
      <c r="AV1485" s="71"/>
      <c r="AW1485" s="71"/>
      <c r="AX1485" s="71"/>
      <c r="AY1485" s="71"/>
      <c r="AZ1485" s="71"/>
      <c r="BA1485" s="71"/>
    </row>
    <row r="1486" spans="1:53" x14ac:dyDescent="0.75">
      <c r="A1486" s="71"/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  <c r="R1486" s="71"/>
      <c r="S1486" s="71"/>
      <c r="T1486" s="71"/>
      <c r="U1486" s="71"/>
      <c r="V1486" s="71"/>
      <c r="W1486" s="71"/>
      <c r="X1486" s="71"/>
      <c r="Y1486" s="71"/>
      <c r="Z1486" s="71"/>
      <c r="AE1486" s="71"/>
      <c r="AF1486" s="71"/>
      <c r="AG1486" s="71"/>
      <c r="AH1486" s="71"/>
      <c r="AI1486" s="71"/>
      <c r="AJ1486" s="71"/>
      <c r="AK1486" s="71"/>
      <c r="AL1486" s="71"/>
      <c r="AM1486" s="71"/>
      <c r="AN1486" s="71"/>
      <c r="AO1486" s="71"/>
      <c r="AP1486" s="71"/>
      <c r="AQ1486" s="71"/>
      <c r="AR1486" s="71"/>
      <c r="AS1486" s="71"/>
      <c r="AT1486" s="71"/>
      <c r="AU1486" s="71"/>
      <c r="AV1486" s="71"/>
      <c r="AW1486" s="71"/>
      <c r="AX1486" s="71"/>
      <c r="AY1486" s="71"/>
      <c r="AZ1486" s="71"/>
      <c r="BA1486" s="71"/>
    </row>
    <row r="1487" spans="1:53" x14ac:dyDescent="0.75">
      <c r="A1487" s="71"/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  <c r="S1487" s="71"/>
      <c r="T1487" s="71"/>
      <c r="U1487" s="71"/>
      <c r="V1487" s="71"/>
      <c r="W1487" s="71"/>
      <c r="X1487" s="71"/>
      <c r="Y1487" s="71"/>
      <c r="Z1487" s="71"/>
      <c r="AE1487" s="71"/>
      <c r="AF1487" s="71"/>
      <c r="AG1487" s="71"/>
      <c r="AH1487" s="71"/>
      <c r="AI1487" s="71"/>
      <c r="AJ1487" s="71"/>
      <c r="AK1487" s="71"/>
      <c r="AL1487" s="71"/>
      <c r="AM1487" s="71"/>
      <c r="AN1487" s="71"/>
      <c r="AO1487" s="71"/>
      <c r="AP1487" s="71"/>
      <c r="AQ1487" s="71"/>
      <c r="AR1487" s="71"/>
      <c r="AS1487" s="71"/>
      <c r="AT1487" s="71"/>
      <c r="AU1487" s="71"/>
      <c r="AV1487" s="71"/>
      <c r="AW1487" s="71"/>
      <c r="AX1487" s="71"/>
      <c r="AY1487" s="71"/>
      <c r="AZ1487" s="71"/>
      <c r="BA1487" s="71"/>
    </row>
    <row r="1488" spans="1:53" x14ac:dyDescent="0.75">
      <c r="A1488" s="71"/>
      <c r="B1488" s="71"/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71"/>
      <c r="Q1488" s="71"/>
      <c r="R1488" s="71"/>
      <c r="S1488" s="71"/>
      <c r="T1488" s="71"/>
      <c r="U1488" s="71"/>
      <c r="V1488" s="71"/>
      <c r="W1488" s="71"/>
      <c r="X1488" s="71"/>
      <c r="Y1488" s="71"/>
      <c r="Z1488" s="71"/>
      <c r="AE1488" s="71"/>
      <c r="AF1488" s="71"/>
      <c r="AG1488" s="71"/>
      <c r="AH1488" s="71"/>
      <c r="AI1488" s="71"/>
      <c r="AJ1488" s="71"/>
      <c r="AK1488" s="71"/>
      <c r="AL1488" s="71"/>
      <c r="AM1488" s="71"/>
      <c r="AN1488" s="71"/>
      <c r="AO1488" s="71"/>
      <c r="AP1488" s="71"/>
      <c r="AQ1488" s="71"/>
      <c r="AR1488" s="71"/>
      <c r="AS1488" s="71"/>
      <c r="AT1488" s="71"/>
      <c r="AU1488" s="71"/>
      <c r="AV1488" s="71"/>
      <c r="AW1488" s="71"/>
      <c r="AX1488" s="71"/>
      <c r="AY1488" s="71"/>
      <c r="AZ1488" s="71"/>
      <c r="BA1488" s="71"/>
    </row>
    <row r="1489" spans="1:53" x14ac:dyDescent="0.75">
      <c r="A1489" s="71"/>
      <c r="B1489" s="71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1"/>
      <c r="S1489" s="71"/>
      <c r="T1489" s="71"/>
      <c r="U1489" s="71"/>
      <c r="V1489" s="71"/>
      <c r="W1489" s="71"/>
      <c r="X1489" s="71"/>
      <c r="Y1489" s="71"/>
      <c r="Z1489" s="71"/>
      <c r="AE1489" s="71"/>
      <c r="AF1489" s="71"/>
      <c r="AG1489" s="71"/>
      <c r="AH1489" s="71"/>
      <c r="AI1489" s="71"/>
      <c r="AJ1489" s="71"/>
      <c r="AK1489" s="71"/>
      <c r="AL1489" s="71"/>
      <c r="AM1489" s="71"/>
      <c r="AN1489" s="71"/>
      <c r="AO1489" s="71"/>
      <c r="AP1489" s="71"/>
      <c r="AQ1489" s="71"/>
      <c r="AR1489" s="71"/>
      <c r="AS1489" s="71"/>
      <c r="AT1489" s="71"/>
      <c r="AU1489" s="71"/>
      <c r="AV1489" s="71"/>
      <c r="AW1489" s="71"/>
      <c r="AX1489" s="71"/>
      <c r="AY1489" s="71"/>
      <c r="AZ1489" s="71"/>
      <c r="BA1489" s="71"/>
    </row>
    <row r="1490" spans="1:53" x14ac:dyDescent="0.75">
      <c r="A1490" s="71"/>
      <c r="B1490" s="71"/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P1490" s="71"/>
      <c r="Q1490" s="71"/>
      <c r="R1490" s="71"/>
      <c r="S1490" s="71"/>
      <c r="T1490" s="71"/>
      <c r="U1490" s="71"/>
      <c r="V1490" s="71"/>
      <c r="W1490" s="71"/>
      <c r="X1490" s="71"/>
      <c r="Y1490" s="71"/>
      <c r="Z1490" s="71"/>
      <c r="AE1490" s="71"/>
      <c r="AF1490" s="71"/>
      <c r="AG1490" s="71"/>
      <c r="AH1490" s="71"/>
      <c r="AI1490" s="71"/>
      <c r="AJ1490" s="71"/>
      <c r="AK1490" s="71"/>
      <c r="AL1490" s="71"/>
      <c r="AM1490" s="71"/>
      <c r="AN1490" s="71"/>
      <c r="AO1490" s="71"/>
      <c r="AP1490" s="71"/>
      <c r="AQ1490" s="71"/>
      <c r="AR1490" s="71"/>
      <c r="AS1490" s="71"/>
      <c r="AT1490" s="71"/>
      <c r="AU1490" s="71"/>
      <c r="AV1490" s="71"/>
      <c r="AW1490" s="71"/>
      <c r="AX1490" s="71"/>
      <c r="AY1490" s="71"/>
      <c r="AZ1490" s="71"/>
      <c r="BA1490" s="71"/>
    </row>
    <row r="1491" spans="1:53" x14ac:dyDescent="0.75">
      <c r="A1491" s="71"/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P1491" s="71"/>
      <c r="Q1491" s="71"/>
      <c r="R1491" s="71"/>
      <c r="S1491" s="71"/>
      <c r="T1491" s="71"/>
      <c r="U1491" s="71"/>
      <c r="V1491" s="71"/>
      <c r="W1491" s="71"/>
      <c r="X1491" s="71"/>
      <c r="Y1491" s="71"/>
      <c r="Z1491" s="71"/>
      <c r="AE1491" s="71"/>
      <c r="AF1491" s="71"/>
      <c r="AG1491" s="71"/>
      <c r="AH1491" s="71"/>
      <c r="AI1491" s="71"/>
      <c r="AJ1491" s="71"/>
      <c r="AK1491" s="71"/>
      <c r="AL1491" s="71"/>
      <c r="AM1491" s="71"/>
      <c r="AN1491" s="71"/>
      <c r="AO1491" s="71"/>
      <c r="AP1491" s="71"/>
      <c r="AQ1491" s="71"/>
      <c r="AR1491" s="71"/>
      <c r="AS1491" s="71"/>
      <c r="AT1491" s="71"/>
      <c r="AU1491" s="71"/>
      <c r="AV1491" s="71"/>
      <c r="AW1491" s="71"/>
      <c r="AX1491" s="71"/>
      <c r="AY1491" s="71"/>
      <c r="AZ1491" s="71"/>
      <c r="BA1491" s="71"/>
    </row>
    <row r="1492" spans="1:53" x14ac:dyDescent="0.75">
      <c r="A1492" s="71"/>
      <c r="B1492" s="71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1"/>
      <c r="S1492" s="71"/>
      <c r="T1492" s="71"/>
      <c r="U1492" s="71"/>
      <c r="V1492" s="71"/>
      <c r="W1492" s="71"/>
      <c r="X1492" s="71"/>
      <c r="Y1492" s="71"/>
      <c r="Z1492" s="71"/>
      <c r="AE1492" s="71"/>
      <c r="AF1492" s="71"/>
      <c r="AG1492" s="71"/>
      <c r="AH1492" s="71"/>
      <c r="AI1492" s="71"/>
      <c r="AJ1492" s="71"/>
      <c r="AK1492" s="71"/>
      <c r="AL1492" s="71"/>
      <c r="AM1492" s="71"/>
      <c r="AN1492" s="71"/>
      <c r="AO1492" s="71"/>
      <c r="AP1492" s="71"/>
      <c r="AQ1492" s="71"/>
      <c r="AR1492" s="71"/>
      <c r="AS1492" s="71"/>
      <c r="AT1492" s="71"/>
      <c r="AU1492" s="71"/>
      <c r="AV1492" s="71"/>
      <c r="AW1492" s="71"/>
      <c r="AX1492" s="71"/>
      <c r="AY1492" s="71"/>
      <c r="AZ1492" s="71"/>
      <c r="BA1492" s="71"/>
    </row>
    <row r="1493" spans="1:53" x14ac:dyDescent="0.75">
      <c r="A1493" s="71"/>
      <c r="B1493" s="71"/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P1493" s="71"/>
      <c r="Q1493" s="71"/>
      <c r="R1493" s="71"/>
      <c r="S1493" s="71"/>
      <c r="T1493" s="71"/>
      <c r="U1493" s="71"/>
      <c r="V1493" s="71"/>
      <c r="W1493" s="71"/>
      <c r="X1493" s="71"/>
      <c r="Y1493" s="71"/>
      <c r="Z1493" s="71"/>
      <c r="AE1493" s="71"/>
      <c r="AF1493" s="71"/>
      <c r="AG1493" s="71"/>
      <c r="AH1493" s="71"/>
      <c r="AI1493" s="71"/>
      <c r="AJ1493" s="71"/>
      <c r="AK1493" s="71"/>
      <c r="AL1493" s="71"/>
      <c r="AM1493" s="71"/>
      <c r="AN1493" s="71"/>
      <c r="AO1493" s="71"/>
      <c r="AP1493" s="71"/>
      <c r="AQ1493" s="71"/>
      <c r="AR1493" s="71"/>
      <c r="AS1493" s="71"/>
      <c r="AT1493" s="71"/>
      <c r="AU1493" s="71"/>
      <c r="AV1493" s="71"/>
      <c r="AW1493" s="71"/>
      <c r="AX1493" s="71"/>
      <c r="AY1493" s="71"/>
      <c r="AZ1493" s="71"/>
      <c r="BA1493" s="71"/>
    </row>
    <row r="1494" spans="1:53" x14ac:dyDescent="0.75">
      <c r="A1494" s="71"/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  <c r="R1494" s="71"/>
      <c r="S1494" s="71"/>
      <c r="T1494" s="71"/>
      <c r="U1494" s="71"/>
      <c r="V1494" s="71"/>
      <c r="W1494" s="71"/>
      <c r="X1494" s="71"/>
      <c r="Y1494" s="71"/>
      <c r="Z1494" s="71"/>
      <c r="AE1494" s="71"/>
      <c r="AF1494" s="71"/>
      <c r="AG1494" s="71"/>
      <c r="AH1494" s="71"/>
      <c r="AI1494" s="71"/>
      <c r="AJ1494" s="71"/>
      <c r="AK1494" s="71"/>
      <c r="AL1494" s="71"/>
      <c r="AM1494" s="71"/>
      <c r="AN1494" s="71"/>
      <c r="AO1494" s="71"/>
      <c r="AP1494" s="71"/>
      <c r="AQ1494" s="71"/>
      <c r="AR1494" s="71"/>
      <c r="AS1494" s="71"/>
      <c r="AT1494" s="71"/>
      <c r="AU1494" s="71"/>
      <c r="AV1494" s="71"/>
      <c r="AW1494" s="71"/>
      <c r="AX1494" s="71"/>
      <c r="AY1494" s="71"/>
      <c r="AZ1494" s="71"/>
      <c r="BA1494" s="71"/>
    </row>
    <row r="1495" spans="1:53" x14ac:dyDescent="0.75">
      <c r="A1495" s="71"/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  <c r="R1495" s="71"/>
      <c r="S1495" s="71"/>
      <c r="T1495" s="71"/>
      <c r="U1495" s="71"/>
      <c r="V1495" s="71"/>
      <c r="W1495" s="71"/>
      <c r="X1495" s="71"/>
      <c r="Y1495" s="71"/>
      <c r="Z1495" s="71"/>
      <c r="AE1495" s="71"/>
      <c r="AF1495" s="71"/>
      <c r="AG1495" s="71"/>
      <c r="AH1495" s="71"/>
      <c r="AI1495" s="71"/>
      <c r="AJ1495" s="71"/>
      <c r="AK1495" s="71"/>
      <c r="AL1495" s="71"/>
      <c r="AM1495" s="71"/>
      <c r="AN1495" s="71"/>
      <c r="AO1495" s="71"/>
      <c r="AP1495" s="71"/>
      <c r="AQ1495" s="71"/>
      <c r="AR1495" s="71"/>
      <c r="AS1495" s="71"/>
      <c r="AT1495" s="71"/>
      <c r="AU1495" s="71"/>
      <c r="AV1495" s="71"/>
      <c r="AW1495" s="71"/>
      <c r="AX1495" s="71"/>
      <c r="AY1495" s="71"/>
      <c r="AZ1495" s="71"/>
      <c r="BA1495" s="71"/>
    </row>
    <row r="1496" spans="1:53" x14ac:dyDescent="0.75">
      <c r="A1496" s="71"/>
      <c r="B1496" s="71"/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P1496" s="71"/>
      <c r="Q1496" s="71"/>
      <c r="R1496" s="71"/>
      <c r="S1496" s="71"/>
      <c r="T1496" s="71"/>
      <c r="U1496" s="71"/>
      <c r="V1496" s="71"/>
      <c r="W1496" s="71"/>
      <c r="X1496" s="71"/>
      <c r="Y1496" s="71"/>
      <c r="Z1496" s="71"/>
      <c r="AE1496" s="71"/>
      <c r="AF1496" s="71"/>
      <c r="AG1496" s="71"/>
      <c r="AH1496" s="71"/>
      <c r="AI1496" s="71"/>
      <c r="AJ1496" s="71"/>
      <c r="AK1496" s="71"/>
      <c r="AL1496" s="71"/>
      <c r="AM1496" s="71"/>
      <c r="AN1496" s="71"/>
      <c r="AO1496" s="71"/>
      <c r="AP1496" s="71"/>
      <c r="AQ1496" s="71"/>
      <c r="AR1496" s="71"/>
      <c r="AS1496" s="71"/>
      <c r="AT1496" s="71"/>
      <c r="AU1496" s="71"/>
      <c r="AV1496" s="71"/>
      <c r="AW1496" s="71"/>
      <c r="AX1496" s="71"/>
      <c r="AY1496" s="71"/>
      <c r="AZ1496" s="71"/>
      <c r="BA1496" s="71"/>
    </row>
    <row r="1497" spans="1:53" x14ac:dyDescent="0.75">
      <c r="A1497" s="71"/>
      <c r="B1497" s="71"/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P1497" s="71"/>
      <c r="Q1497" s="71"/>
      <c r="R1497" s="71"/>
      <c r="S1497" s="71"/>
      <c r="T1497" s="71"/>
      <c r="U1497" s="71"/>
      <c r="V1497" s="71"/>
      <c r="W1497" s="71"/>
      <c r="X1497" s="71"/>
      <c r="Y1497" s="71"/>
      <c r="Z1497" s="71"/>
      <c r="AE1497" s="71"/>
      <c r="AF1497" s="71"/>
      <c r="AG1497" s="71"/>
      <c r="AH1497" s="71"/>
      <c r="AI1497" s="71"/>
      <c r="AJ1497" s="71"/>
      <c r="AK1497" s="71"/>
      <c r="AL1497" s="71"/>
      <c r="AM1497" s="71"/>
      <c r="AN1497" s="71"/>
      <c r="AO1497" s="71"/>
      <c r="AP1497" s="71"/>
      <c r="AQ1497" s="71"/>
      <c r="AR1497" s="71"/>
      <c r="AS1497" s="71"/>
      <c r="AT1497" s="71"/>
      <c r="AU1497" s="71"/>
      <c r="AV1497" s="71"/>
      <c r="AW1497" s="71"/>
      <c r="AX1497" s="71"/>
      <c r="AY1497" s="71"/>
      <c r="AZ1497" s="71"/>
      <c r="BA1497" s="71"/>
    </row>
    <row r="1498" spans="1:53" x14ac:dyDescent="0.75">
      <c r="A1498" s="71"/>
      <c r="B1498" s="71"/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P1498" s="71"/>
      <c r="Q1498" s="71"/>
      <c r="R1498" s="71"/>
      <c r="S1498" s="71"/>
      <c r="T1498" s="71"/>
      <c r="U1498" s="71"/>
      <c r="V1498" s="71"/>
      <c r="W1498" s="71"/>
      <c r="X1498" s="71"/>
      <c r="Y1498" s="71"/>
      <c r="Z1498" s="71"/>
      <c r="AE1498" s="71"/>
      <c r="AF1498" s="71"/>
      <c r="AG1498" s="71"/>
      <c r="AH1498" s="71"/>
      <c r="AI1498" s="71"/>
      <c r="AJ1498" s="71"/>
      <c r="AK1498" s="71"/>
      <c r="AL1498" s="71"/>
      <c r="AM1498" s="71"/>
      <c r="AN1498" s="71"/>
      <c r="AO1498" s="71"/>
      <c r="AP1498" s="71"/>
      <c r="AQ1498" s="71"/>
      <c r="AR1498" s="71"/>
      <c r="AS1498" s="71"/>
      <c r="AT1498" s="71"/>
      <c r="AU1498" s="71"/>
      <c r="AV1498" s="71"/>
      <c r="AW1498" s="71"/>
      <c r="AX1498" s="71"/>
      <c r="AY1498" s="71"/>
      <c r="AZ1498" s="71"/>
      <c r="BA1498" s="71"/>
    </row>
    <row r="1499" spans="1:53" x14ac:dyDescent="0.75">
      <c r="A1499" s="71"/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  <c r="X1499" s="71"/>
      <c r="Y1499" s="71"/>
      <c r="Z1499" s="71"/>
      <c r="AE1499" s="71"/>
      <c r="AF1499" s="71"/>
      <c r="AG1499" s="71"/>
      <c r="AH1499" s="71"/>
      <c r="AI1499" s="71"/>
      <c r="AJ1499" s="71"/>
      <c r="AK1499" s="71"/>
      <c r="AL1499" s="71"/>
      <c r="AM1499" s="71"/>
      <c r="AN1499" s="71"/>
      <c r="AO1499" s="71"/>
      <c r="AP1499" s="71"/>
      <c r="AQ1499" s="71"/>
      <c r="AR1499" s="71"/>
      <c r="AS1499" s="71"/>
      <c r="AT1499" s="71"/>
      <c r="AU1499" s="71"/>
      <c r="AV1499" s="71"/>
      <c r="AW1499" s="71"/>
      <c r="AX1499" s="71"/>
      <c r="AY1499" s="71"/>
      <c r="AZ1499" s="71"/>
      <c r="BA1499" s="71"/>
    </row>
    <row r="1500" spans="1:53" x14ac:dyDescent="0.75">
      <c r="A1500" s="71"/>
      <c r="B1500" s="71"/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P1500" s="71"/>
      <c r="Q1500" s="71"/>
      <c r="R1500" s="71"/>
      <c r="S1500" s="71"/>
      <c r="T1500" s="71"/>
      <c r="U1500" s="71"/>
      <c r="V1500" s="71"/>
      <c r="W1500" s="71"/>
      <c r="X1500" s="71"/>
      <c r="Y1500" s="71"/>
      <c r="Z1500" s="71"/>
      <c r="AE1500" s="71"/>
      <c r="AF1500" s="71"/>
      <c r="AG1500" s="71"/>
      <c r="AH1500" s="71"/>
      <c r="AI1500" s="71"/>
      <c r="AJ1500" s="71"/>
      <c r="AK1500" s="71"/>
      <c r="AL1500" s="71"/>
      <c r="AM1500" s="71"/>
      <c r="AN1500" s="71"/>
      <c r="AO1500" s="71"/>
      <c r="AP1500" s="71"/>
      <c r="AQ1500" s="71"/>
      <c r="AR1500" s="71"/>
      <c r="AS1500" s="71"/>
      <c r="AT1500" s="71"/>
      <c r="AU1500" s="71"/>
      <c r="AV1500" s="71"/>
      <c r="AW1500" s="71"/>
      <c r="AX1500" s="71"/>
      <c r="AY1500" s="71"/>
      <c r="AZ1500" s="71"/>
      <c r="BA1500" s="71"/>
    </row>
    <row r="1501" spans="1:53" x14ac:dyDescent="0.75">
      <c r="A1501" s="71"/>
      <c r="B1501" s="71"/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P1501" s="71"/>
      <c r="Q1501" s="71"/>
      <c r="R1501" s="71"/>
      <c r="S1501" s="71"/>
      <c r="T1501" s="71"/>
      <c r="U1501" s="71"/>
      <c r="V1501" s="71"/>
      <c r="W1501" s="71"/>
      <c r="X1501" s="71"/>
      <c r="Y1501" s="71"/>
      <c r="Z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</row>
    <row r="1502" spans="1:53" x14ac:dyDescent="0.75">
      <c r="A1502" s="71"/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  <c r="R1502" s="71"/>
      <c r="S1502" s="71"/>
      <c r="T1502" s="71"/>
      <c r="U1502" s="71"/>
      <c r="V1502" s="71"/>
      <c r="W1502" s="71"/>
      <c r="X1502" s="71"/>
      <c r="Y1502" s="71"/>
      <c r="Z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</row>
    <row r="1503" spans="1:53" x14ac:dyDescent="0.75">
      <c r="A1503" s="71"/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  <c r="R1503" s="71"/>
      <c r="S1503" s="71"/>
      <c r="T1503" s="71"/>
      <c r="U1503" s="71"/>
      <c r="V1503" s="71"/>
      <c r="W1503" s="71"/>
      <c r="X1503" s="71"/>
      <c r="Y1503" s="71"/>
      <c r="Z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</row>
    <row r="1504" spans="1:53" x14ac:dyDescent="0.75">
      <c r="A1504" s="71"/>
      <c r="B1504" s="71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P1504" s="71"/>
      <c r="Q1504" s="71"/>
      <c r="R1504" s="71"/>
      <c r="S1504" s="71"/>
      <c r="T1504" s="71"/>
      <c r="U1504" s="71"/>
      <c r="V1504" s="71"/>
      <c r="W1504" s="71"/>
      <c r="X1504" s="71"/>
      <c r="Y1504" s="71"/>
      <c r="Z1504" s="71"/>
      <c r="AE1504" s="71"/>
      <c r="AF1504" s="71"/>
      <c r="AG1504" s="71"/>
      <c r="AH1504" s="71"/>
      <c r="AI1504" s="71"/>
      <c r="AJ1504" s="71"/>
      <c r="AK1504" s="71"/>
      <c r="AL1504" s="71"/>
      <c r="AM1504" s="71"/>
      <c r="AN1504" s="71"/>
      <c r="AO1504" s="71"/>
      <c r="AP1504" s="71"/>
      <c r="AQ1504" s="71"/>
      <c r="AR1504" s="71"/>
      <c r="AS1504" s="71"/>
      <c r="AT1504" s="71"/>
      <c r="AU1504" s="71"/>
      <c r="AV1504" s="71"/>
      <c r="AW1504" s="71"/>
      <c r="AX1504" s="71"/>
      <c r="AY1504" s="71"/>
      <c r="AZ1504" s="71"/>
      <c r="BA1504" s="71"/>
    </row>
    <row r="1505" spans="1:53" x14ac:dyDescent="0.75">
      <c r="A1505" s="71"/>
      <c r="B1505" s="71"/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P1505" s="71"/>
      <c r="Q1505" s="71"/>
      <c r="R1505" s="71"/>
      <c r="S1505" s="71"/>
      <c r="T1505" s="71"/>
      <c r="U1505" s="71"/>
      <c r="V1505" s="71"/>
      <c r="W1505" s="71"/>
      <c r="X1505" s="71"/>
      <c r="Y1505" s="71"/>
      <c r="Z1505" s="71"/>
      <c r="AE1505" s="71"/>
      <c r="AF1505" s="71"/>
      <c r="AG1505" s="71"/>
      <c r="AH1505" s="71"/>
      <c r="AI1505" s="71"/>
      <c r="AJ1505" s="71"/>
      <c r="AK1505" s="71"/>
      <c r="AL1505" s="71"/>
      <c r="AM1505" s="71"/>
      <c r="AN1505" s="71"/>
      <c r="AO1505" s="71"/>
      <c r="AP1505" s="71"/>
      <c r="AQ1505" s="71"/>
      <c r="AR1505" s="71"/>
      <c r="AS1505" s="71"/>
      <c r="AT1505" s="71"/>
      <c r="AU1505" s="71"/>
      <c r="AV1505" s="71"/>
      <c r="AW1505" s="71"/>
      <c r="AX1505" s="71"/>
      <c r="AY1505" s="71"/>
      <c r="AZ1505" s="71"/>
      <c r="BA1505" s="71"/>
    </row>
    <row r="1506" spans="1:53" x14ac:dyDescent="0.75">
      <c r="A1506" s="71"/>
      <c r="B1506" s="71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P1506" s="71"/>
      <c r="Q1506" s="71"/>
      <c r="R1506" s="71"/>
      <c r="S1506" s="71"/>
      <c r="T1506" s="71"/>
      <c r="U1506" s="71"/>
      <c r="V1506" s="71"/>
      <c r="W1506" s="71"/>
      <c r="X1506" s="71"/>
      <c r="Y1506" s="71"/>
      <c r="Z1506" s="71"/>
      <c r="AE1506" s="71"/>
      <c r="AF1506" s="71"/>
      <c r="AG1506" s="71"/>
      <c r="AH1506" s="71"/>
      <c r="AI1506" s="71"/>
      <c r="AJ1506" s="71"/>
      <c r="AK1506" s="71"/>
      <c r="AL1506" s="71"/>
      <c r="AM1506" s="71"/>
      <c r="AN1506" s="71"/>
      <c r="AO1506" s="71"/>
      <c r="AP1506" s="71"/>
      <c r="AQ1506" s="71"/>
      <c r="AR1506" s="71"/>
      <c r="AS1506" s="71"/>
      <c r="AT1506" s="71"/>
      <c r="AU1506" s="71"/>
      <c r="AV1506" s="71"/>
      <c r="AW1506" s="71"/>
      <c r="AX1506" s="71"/>
      <c r="AY1506" s="71"/>
      <c r="AZ1506" s="71"/>
      <c r="BA1506" s="71"/>
    </row>
    <row r="1507" spans="1:53" x14ac:dyDescent="0.75">
      <c r="A1507" s="71"/>
      <c r="B1507" s="71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P1507" s="71"/>
      <c r="Q1507" s="71"/>
      <c r="R1507" s="71"/>
      <c r="S1507" s="71"/>
      <c r="T1507" s="71"/>
      <c r="U1507" s="71"/>
      <c r="V1507" s="71"/>
      <c r="W1507" s="71"/>
      <c r="X1507" s="71"/>
      <c r="Y1507" s="71"/>
      <c r="Z1507" s="71"/>
      <c r="AE1507" s="71"/>
      <c r="AF1507" s="71"/>
      <c r="AG1507" s="71"/>
      <c r="AH1507" s="71"/>
      <c r="AI1507" s="71"/>
      <c r="AJ1507" s="71"/>
      <c r="AK1507" s="71"/>
      <c r="AL1507" s="71"/>
      <c r="AM1507" s="71"/>
      <c r="AN1507" s="71"/>
      <c r="AO1507" s="71"/>
      <c r="AP1507" s="71"/>
      <c r="AQ1507" s="71"/>
      <c r="AR1507" s="71"/>
      <c r="AS1507" s="71"/>
      <c r="AT1507" s="71"/>
      <c r="AU1507" s="71"/>
      <c r="AV1507" s="71"/>
      <c r="AW1507" s="71"/>
      <c r="AX1507" s="71"/>
      <c r="AY1507" s="71"/>
      <c r="AZ1507" s="71"/>
      <c r="BA1507" s="71"/>
    </row>
    <row r="1508" spans="1:53" x14ac:dyDescent="0.75">
      <c r="A1508" s="71"/>
      <c r="B1508" s="71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1"/>
      <c r="S1508" s="71"/>
      <c r="T1508" s="71"/>
      <c r="U1508" s="71"/>
      <c r="V1508" s="71"/>
      <c r="W1508" s="71"/>
      <c r="X1508" s="71"/>
      <c r="Y1508" s="71"/>
      <c r="Z1508" s="71"/>
      <c r="AE1508" s="71"/>
      <c r="AF1508" s="71"/>
      <c r="AG1508" s="71"/>
      <c r="AH1508" s="71"/>
      <c r="AI1508" s="71"/>
      <c r="AJ1508" s="71"/>
      <c r="AK1508" s="71"/>
      <c r="AL1508" s="71"/>
      <c r="AM1508" s="71"/>
      <c r="AN1508" s="71"/>
      <c r="AO1508" s="71"/>
      <c r="AP1508" s="71"/>
      <c r="AQ1508" s="71"/>
      <c r="AR1508" s="71"/>
      <c r="AS1508" s="71"/>
      <c r="AT1508" s="71"/>
      <c r="AU1508" s="71"/>
      <c r="AV1508" s="71"/>
      <c r="AW1508" s="71"/>
      <c r="AX1508" s="71"/>
      <c r="AY1508" s="71"/>
      <c r="AZ1508" s="71"/>
      <c r="BA1508" s="71"/>
    </row>
    <row r="1509" spans="1:53" x14ac:dyDescent="0.75">
      <c r="A1509" s="71"/>
      <c r="B1509" s="71"/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P1509" s="71"/>
      <c r="Q1509" s="71"/>
      <c r="R1509" s="71"/>
      <c r="S1509" s="71"/>
      <c r="T1509" s="71"/>
      <c r="U1509" s="71"/>
      <c r="V1509" s="71"/>
      <c r="W1509" s="71"/>
      <c r="X1509" s="71"/>
      <c r="Y1509" s="71"/>
      <c r="Z1509" s="71"/>
      <c r="AE1509" s="71"/>
      <c r="AF1509" s="71"/>
      <c r="AG1509" s="71"/>
      <c r="AH1509" s="71"/>
      <c r="AI1509" s="71"/>
      <c r="AJ1509" s="71"/>
      <c r="AK1509" s="71"/>
      <c r="AL1509" s="71"/>
      <c r="AM1509" s="71"/>
      <c r="AN1509" s="71"/>
      <c r="AO1509" s="71"/>
      <c r="AP1509" s="71"/>
      <c r="AQ1509" s="71"/>
      <c r="AR1509" s="71"/>
      <c r="AS1509" s="71"/>
      <c r="AT1509" s="71"/>
      <c r="AU1509" s="71"/>
      <c r="AV1509" s="71"/>
      <c r="AW1509" s="71"/>
      <c r="AX1509" s="71"/>
      <c r="AY1509" s="71"/>
      <c r="AZ1509" s="71"/>
      <c r="BA1509" s="71"/>
    </row>
    <row r="1510" spans="1:53" x14ac:dyDescent="0.75">
      <c r="A1510" s="71"/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71"/>
      <c r="S1510" s="71"/>
      <c r="T1510" s="71"/>
      <c r="U1510" s="71"/>
      <c r="V1510" s="71"/>
      <c r="W1510" s="71"/>
      <c r="X1510" s="71"/>
      <c r="Y1510" s="71"/>
      <c r="Z1510" s="71"/>
      <c r="AE1510" s="71"/>
      <c r="AF1510" s="71"/>
      <c r="AG1510" s="71"/>
      <c r="AH1510" s="71"/>
      <c r="AI1510" s="71"/>
      <c r="AJ1510" s="71"/>
      <c r="AK1510" s="71"/>
      <c r="AL1510" s="71"/>
      <c r="AM1510" s="71"/>
      <c r="AN1510" s="71"/>
      <c r="AO1510" s="71"/>
      <c r="AP1510" s="71"/>
      <c r="AQ1510" s="71"/>
      <c r="AR1510" s="71"/>
      <c r="AS1510" s="71"/>
      <c r="AT1510" s="71"/>
      <c r="AU1510" s="71"/>
      <c r="AV1510" s="71"/>
      <c r="AW1510" s="71"/>
      <c r="AX1510" s="71"/>
      <c r="AY1510" s="71"/>
      <c r="AZ1510" s="71"/>
      <c r="BA1510" s="71"/>
    </row>
    <row r="1511" spans="1:53" x14ac:dyDescent="0.75">
      <c r="A1511" s="71"/>
      <c r="B1511" s="71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71"/>
      <c r="S1511" s="71"/>
      <c r="T1511" s="71"/>
      <c r="U1511" s="71"/>
      <c r="V1511" s="71"/>
      <c r="W1511" s="71"/>
      <c r="X1511" s="71"/>
      <c r="Y1511" s="71"/>
      <c r="Z1511" s="71"/>
      <c r="AE1511" s="71"/>
      <c r="AF1511" s="71"/>
      <c r="AG1511" s="71"/>
      <c r="AH1511" s="71"/>
      <c r="AI1511" s="71"/>
      <c r="AJ1511" s="71"/>
      <c r="AK1511" s="71"/>
      <c r="AL1511" s="71"/>
      <c r="AM1511" s="71"/>
      <c r="AN1511" s="71"/>
      <c r="AO1511" s="71"/>
      <c r="AP1511" s="71"/>
      <c r="AQ1511" s="71"/>
      <c r="AR1511" s="71"/>
      <c r="AS1511" s="71"/>
      <c r="AT1511" s="71"/>
      <c r="AU1511" s="71"/>
      <c r="AV1511" s="71"/>
      <c r="AW1511" s="71"/>
      <c r="AX1511" s="71"/>
      <c r="AY1511" s="71"/>
      <c r="AZ1511" s="71"/>
      <c r="BA1511" s="71"/>
    </row>
    <row r="1512" spans="1:53" x14ac:dyDescent="0.75">
      <c r="A1512" s="71"/>
      <c r="B1512" s="71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P1512" s="71"/>
      <c r="Q1512" s="71"/>
      <c r="R1512" s="71"/>
      <c r="S1512" s="71"/>
      <c r="T1512" s="71"/>
      <c r="U1512" s="71"/>
      <c r="V1512" s="71"/>
      <c r="W1512" s="71"/>
      <c r="X1512" s="71"/>
      <c r="Y1512" s="71"/>
      <c r="Z1512" s="71"/>
      <c r="AE1512" s="71"/>
      <c r="AF1512" s="71"/>
      <c r="AG1512" s="71"/>
      <c r="AH1512" s="71"/>
      <c r="AI1512" s="71"/>
      <c r="AJ1512" s="71"/>
      <c r="AK1512" s="71"/>
      <c r="AL1512" s="71"/>
      <c r="AM1512" s="71"/>
      <c r="AN1512" s="71"/>
      <c r="AO1512" s="71"/>
      <c r="AP1512" s="71"/>
      <c r="AQ1512" s="71"/>
      <c r="AR1512" s="71"/>
      <c r="AS1512" s="71"/>
      <c r="AT1512" s="71"/>
      <c r="AU1512" s="71"/>
      <c r="AV1512" s="71"/>
      <c r="AW1512" s="71"/>
      <c r="AX1512" s="71"/>
      <c r="AY1512" s="71"/>
      <c r="AZ1512" s="71"/>
      <c r="BA1512" s="71"/>
    </row>
    <row r="1513" spans="1:53" x14ac:dyDescent="0.75">
      <c r="A1513" s="71"/>
      <c r="B1513" s="71"/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1"/>
      <c r="T1513" s="71"/>
      <c r="U1513" s="71"/>
      <c r="V1513" s="71"/>
      <c r="W1513" s="71"/>
      <c r="X1513" s="71"/>
      <c r="Y1513" s="71"/>
      <c r="Z1513" s="71"/>
      <c r="AE1513" s="71"/>
      <c r="AF1513" s="71"/>
      <c r="AG1513" s="71"/>
      <c r="AH1513" s="71"/>
      <c r="AI1513" s="71"/>
      <c r="AJ1513" s="71"/>
      <c r="AK1513" s="71"/>
      <c r="AL1513" s="71"/>
      <c r="AM1513" s="71"/>
      <c r="AN1513" s="71"/>
      <c r="AO1513" s="71"/>
      <c r="AP1513" s="71"/>
      <c r="AQ1513" s="71"/>
      <c r="AR1513" s="71"/>
      <c r="AS1513" s="71"/>
      <c r="AT1513" s="71"/>
      <c r="AU1513" s="71"/>
      <c r="AV1513" s="71"/>
      <c r="AW1513" s="71"/>
      <c r="AX1513" s="71"/>
      <c r="AY1513" s="71"/>
      <c r="AZ1513" s="71"/>
      <c r="BA1513" s="71"/>
    </row>
    <row r="1514" spans="1:53" x14ac:dyDescent="0.75">
      <c r="A1514" s="71"/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  <c r="R1514" s="71"/>
      <c r="S1514" s="71"/>
      <c r="T1514" s="71"/>
      <c r="U1514" s="71"/>
      <c r="V1514" s="71"/>
      <c r="W1514" s="71"/>
      <c r="X1514" s="71"/>
      <c r="Y1514" s="71"/>
      <c r="Z1514" s="71"/>
      <c r="AE1514" s="71"/>
      <c r="AF1514" s="71"/>
      <c r="AG1514" s="71"/>
      <c r="AH1514" s="71"/>
      <c r="AI1514" s="71"/>
      <c r="AJ1514" s="71"/>
      <c r="AK1514" s="71"/>
      <c r="AL1514" s="71"/>
      <c r="AM1514" s="71"/>
      <c r="AN1514" s="71"/>
      <c r="AO1514" s="71"/>
      <c r="AP1514" s="71"/>
      <c r="AQ1514" s="71"/>
      <c r="AR1514" s="71"/>
      <c r="AS1514" s="71"/>
      <c r="AT1514" s="71"/>
      <c r="AU1514" s="71"/>
      <c r="AV1514" s="71"/>
      <c r="AW1514" s="71"/>
      <c r="AX1514" s="71"/>
      <c r="AY1514" s="71"/>
      <c r="AZ1514" s="71"/>
      <c r="BA1514" s="71"/>
    </row>
    <row r="1515" spans="1:53" x14ac:dyDescent="0.75">
      <c r="A1515" s="71"/>
      <c r="B1515" s="71"/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  <c r="S1515" s="71"/>
      <c r="T1515" s="71"/>
      <c r="U1515" s="71"/>
      <c r="V1515" s="71"/>
      <c r="W1515" s="71"/>
      <c r="X1515" s="71"/>
      <c r="Y1515" s="71"/>
      <c r="Z1515" s="71"/>
      <c r="AE1515" s="71"/>
      <c r="AF1515" s="71"/>
      <c r="AG1515" s="71"/>
      <c r="AH1515" s="71"/>
      <c r="AI1515" s="71"/>
      <c r="AJ1515" s="71"/>
      <c r="AK1515" s="71"/>
      <c r="AL1515" s="71"/>
      <c r="AM1515" s="71"/>
      <c r="AN1515" s="71"/>
      <c r="AO1515" s="71"/>
      <c r="AP1515" s="71"/>
      <c r="AQ1515" s="71"/>
      <c r="AR1515" s="71"/>
      <c r="AS1515" s="71"/>
      <c r="AT1515" s="71"/>
      <c r="AU1515" s="71"/>
      <c r="AV1515" s="71"/>
      <c r="AW1515" s="71"/>
      <c r="AX1515" s="71"/>
      <c r="AY1515" s="71"/>
      <c r="AZ1515" s="71"/>
      <c r="BA1515" s="71"/>
    </row>
    <row r="1516" spans="1:53" x14ac:dyDescent="0.75">
      <c r="A1516" s="71"/>
      <c r="B1516" s="71"/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  <c r="S1516" s="71"/>
      <c r="T1516" s="71"/>
      <c r="U1516" s="71"/>
      <c r="V1516" s="71"/>
      <c r="W1516" s="71"/>
      <c r="X1516" s="71"/>
      <c r="Y1516" s="71"/>
      <c r="Z1516" s="71"/>
      <c r="AE1516" s="71"/>
      <c r="AF1516" s="71"/>
      <c r="AG1516" s="71"/>
      <c r="AH1516" s="71"/>
      <c r="AI1516" s="71"/>
      <c r="AJ1516" s="71"/>
      <c r="AK1516" s="71"/>
      <c r="AL1516" s="71"/>
      <c r="AM1516" s="71"/>
      <c r="AN1516" s="71"/>
      <c r="AO1516" s="71"/>
      <c r="AP1516" s="71"/>
      <c r="AQ1516" s="71"/>
      <c r="AR1516" s="71"/>
      <c r="AS1516" s="71"/>
      <c r="AT1516" s="71"/>
      <c r="AU1516" s="71"/>
      <c r="AV1516" s="71"/>
      <c r="AW1516" s="71"/>
      <c r="AX1516" s="71"/>
      <c r="AY1516" s="71"/>
      <c r="AZ1516" s="71"/>
      <c r="BA1516" s="71"/>
    </row>
    <row r="1517" spans="1:53" x14ac:dyDescent="0.75">
      <c r="A1517" s="71"/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71"/>
      <c r="S1517" s="71"/>
      <c r="T1517" s="71"/>
      <c r="U1517" s="71"/>
      <c r="V1517" s="71"/>
      <c r="W1517" s="71"/>
      <c r="X1517" s="71"/>
      <c r="Y1517" s="71"/>
      <c r="Z1517" s="71"/>
      <c r="AE1517" s="71"/>
      <c r="AF1517" s="71"/>
      <c r="AG1517" s="71"/>
      <c r="AH1517" s="71"/>
      <c r="AI1517" s="71"/>
      <c r="AJ1517" s="71"/>
      <c r="AK1517" s="71"/>
      <c r="AL1517" s="71"/>
      <c r="AM1517" s="71"/>
      <c r="AN1517" s="71"/>
      <c r="AO1517" s="71"/>
      <c r="AP1517" s="71"/>
      <c r="AQ1517" s="71"/>
      <c r="AR1517" s="71"/>
      <c r="AS1517" s="71"/>
      <c r="AT1517" s="71"/>
      <c r="AU1517" s="71"/>
      <c r="AV1517" s="71"/>
      <c r="AW1517" s="71"/>
      <c r="AX1517" s="71"/>
      <c r="AY1517" s="71"/>
      <c r="AZ1517" s="71"/>
      <c r="BA1517" s="71"/>
    </row>
    <row r="1518" spans="1:53" x14ac:dyDescent="0.75">
      <c r="A1518" s="71"/>
      <c r="B1518" s="71"/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  <c r="S1518" s="71"/>
      <c r="T1518" s="71"/>
      <c r="U1518" s="71"/>
      <c r="V1518" s="71"/>
      <c r="W1518" s="71"/>
      <c r="X1518" s="71"/>
      <c r="Y1518" s="71"/>
      <c r="Z1518" s="71"/>
      <c r="AE1518" s="71"/>
      <c r="AF1518" s="71"/>
      <c r="AG1518" s="71"/>
      <c r="AH1518" s="71"/>
      <c r="AI1518" s="71"/>
      <c r="AJ1518" s="71"/>
      <c r="AK1518" s="71"/>
      <c r="AL1518" s="71"/>
      <c r="AM1518" s="71"/>
      <c r="AN1518" s="71"/>
      <c r="AO1518" s="71"/>
      <c r="AP1518" s="71"/>
      <c r="AQ1518" s="71"/>
      <c r="AR1518" s="71"/>
      <c r="AS1518" s="71"/>
      <c r="AT1518" s="71"/>
      <c r="AU1518" s="71"/>
      <c r="AV1518" s="71"/>
      <c r="AW1518" s="71"/>
      <c r="AX1518" s="71"/>
      <c r="AY1518" s="71"/>
      <c r="AZ1518" s="71"/>
      <c r="BA1518" s="71"/>
    </row>
    <row r="1519" spans="1:53" x14ac:dyDescent="0.75">
      <c r="A1519" s="71"/>
      <c r="B1519" s="71"/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  <c r="X1519" s="71"/>
      <c r="Y1519" s="71"/>
      <c r="Z1519" s="71"/>
      <c r="AE1519" s="71"/>
      <c r="AF1519" s="71"/>
      <c r="AG1519" s="71"/>
      <c r="AH1519" s="71"/>
      <c r="AI1519" s="71"/>
      <c r="AJ1519" s="71"/>
      <c r="AK1519" s="71"/>
      <c r="AL1519" s="71"/>
      <c r="AM1519" s="71"/>
      <c r="AN1519" s="71"/>
      <c r="AO1519" s="71"/>
      <c r="AP1519" s="71"/>
      <c r="AQ1519" s="71"/>
      <c r="AR1519" s="71"/>
      <c r="AS1519" s="71"/>
      <c r="AT1519" s="71"/>
      <c r="AU1519" s="71"/>
      <c r="AV1519" s="71"/>
      <c r="AW1519" s="71"/>
      <c r="AX1519" s="71"/>
      <c r="AY1519" s="71"/>
      <c r="AZ1519" s="71"/>
      <c r="BA1519" s="71"/>
    </row>
    <row r="1520" spans="1:53" x14ac:dyDescent="0.75">
      <c r="A1520" s="71"/>
      <c r="B1520" s="71"/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71"/>
      <c r="Z1520" s="71"/>
      <c r="AE1520" s="71"/>
      <c r="AF1520" s="71"/>
      <c r="AG1520" s="71"/>
      <c r="AH1520" s="71"/>
      <c r="AI1520" s="71"/>
      <c r="AJ1520" s="71"/>
      <c r="AK1520" s="71"/>
      <c r="AL1520" s="71"/>
      <c r="AM1520" s="71"/>
      <c r="AN1520" s="71"/>
      <c r="AO1520" s="71"/>
      <c r="AP1520" s="71"/>
      <c r="AQ1520" s="71"/>
      <c r="AR1520" s="71"/>
      <c r="AS1520" s="71"/>
      <c r="AT1520" s="71"/>
      <c r="AU1520" s="71"/>
      <c r="AV1520" s="71"/>
      <c r="AW1520" s="71"/>
      <c r="AX1520" s="71"/>
      <c r="AY1520" s="71"/>
      <c r="AZ1520" s="71"/>
      <c r="BA1520" s="71"/>
    </row>
    <row r="1521" spans="1:53" x14ac:dyDescent="0.75">
      <c r="A1521" s="71"/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1"/>
      <c r="Z1521" s="71"/>
      <c r="AE1521" s="71"/>
      <c r="AF1521" s="71"/>
      <c r="AG1521" s="71"/>
      <c r="AH1521" s="71"/>
      <c r="AI1521" s="71"/>
      <c r="AJ1521" s="71"/>
      <c r="AK1521" s="71"/>
      <c r="AL1521" s="71"/>
      <c r="AM1521" s="71"/>
      <c r="AN1521" s="71"/>
      <c r="AO1521" s="71"/>
      <c r="AP1521" s="71"/>
      <c r="AQ1521" s="71"/>
      <c r="AR1521" s="71"/>
      <c r="AS1521" s="71"/>
      <c r="AT1521" s="71"/>
      <c r="AU1521" s="71"/>
      <c r="AV1521" s="71"/>
      <c r="AW1521" s="71"/>
      <c r="AX1521" s="71"/>
      <c r="AY1521" s="71"/>
      <c r="AZ1521" s="71"/>
      <c r="BA1521" s="71"/>
    </row>
    <row r="1522" spans="1:53" x14ac:dyDescent="0.75">
      <c r="A1522" s="71"/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  <c r="X1522" s="71"/>
      <c r="Y1522" s="71"/>
      <c r="Z1522" s="71"/>
      <c r="AE1522" s="71"/>
      <c r="AF1522" s="71"/>
      <c r="AG1522" s="71"/>
      <c r="AH1522" s="71"/>
      <c r="AI1522" s="71"/>
      <c r="AJ1522" s="71"/>
      <c r="AK1522" s="71"/>
      <c r="AL1522" s="71"/>
      <c r="AM1522" s="71"/>
      <c r="AN1522" s="71"/>
      <c r="AO1522" s="71"/>
      <c r="AP1522" s="71"/>
      <c r="AQ1522" s="71"/>
      <c r="AR1522" s="71"/>
      <c r="AS1522" s="71"/>
      <c r="AT1522" s="71"/>
      <c r="AU1522" s="71"/>
      <c r="AV1522" s="71"/>
      <c r="AW1522" s="71"/>
      <c r="AX1522" s="71"/>
      <c r="AY1522" s="71"/>
      <c r="AZ1522" s="71"/>
      <c r="BA1522" s="71"/>
    </row>
    <row r="1523" spans="1:53" x14ac:dyDescent="0.75">
      <c r="A1523" s="71"/>
      <c r="B1523" s="71"/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P1523" s="71"/>
      <c r="Q1523" s="71"/>
      <c r="R1523" s="71"/>
      <c r="S1523" s="71"/>
      <c r="T1523" s="71"/>
      <c r="U1523" s="71"/>
      <c r="V1523" s="71"/>
      <c r="W1523" s="71"/>
      <c r="X1523" s="71"/>
      <c r="Y1523" s="71"/>
      <c r="Z1523" s="71"/>
      <c r="AE1523" s="71"/>
      <c r="AF1523" s="71"/>
      <c r="AG1523" s="71"/>
      <c r="AH1523" s="71"/>
      <c r="AI1523" s="71"/>
      <c r="AJ1523" s="71"/>
      <c r="AK1523" s="71"/>
      <c r="AL1523" s="71"/>
      <c r="AM1523" s="71"/>
      <c r="AN1523" s="71"/>
      <c r="AO1523" s="71"/>
      <c r="AP1523" s="71"/>
      <c r="AQ1523" s="71"/>
      <c r="AR1523" s="71"/>
      <c r="AS1523" s="71"/>
      <c r="AT1523" s="71"/>
      <c r="AU1523" s="71"/>
      <c r="AV1523" s="71"/>
      <c r="AW1523" s="71"/>
      <c r="AX1523" s="71"/>
      <c r="AY1523" s="71"/>
      <c r="AZ1523" s="71"/>
      <c r="BA1523" s="71"/>
    </row>
    <row r="1524" spans="1:53" x14ac:dyDescent="0.75">
      <c r="A1524" s="71"/>
      <c r="B1524" s="71"/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  <c r="S1524" s="71"/>
      <c r="T1524" s="71"/>
      <c r="U1524" s="71"/>
      <c r="V1524" s="71"/>
      <c r="W1524" s="71"/>
      <c r="X1524" s="71"/>
      <c r="Y1524" s="71"/>
      <c r="Z1524" s="71"/>
      <c r="AE1524" s="71"/>
      <c r="AF1524" s="71"/>
      <c r="AG1524" s="71"/>
      <c r="AH1524" s="71"/>
      <c r="AI1524" s="71"/>
      <c r="AJ1524" s="71"/>
      <c r="AK1524" s="71"/>
      <c r="AL1524" s="71"/>
      <c r="AM1524" s="71"/>
      <c r="AN1524" s="71"/>
      <c r="AO1524" s="71"/>
      <c r="AP1524" s="71"/>
      <c r="AQ1524" s="71"/>
      <c r="AR1524" s="71"/>
      <c r="AS1524" s="71"/>
      <c r="AT1524" s="71"/>
      <c r="AU1524" s="71"/>
      <c r="AV1524" s="71"/>
      <c r="AW1524" s="71"/>
      <c r="AX1524" s="71"/>
      <c r="AY1524" s="71"/>
      <c r="AZ1524" s="71"/>
      <c r="BA1524" s="71"/>
    </row>
    <row r="1525" spans="1:53" x14ac:dyDescent="0.75">
      <c r="A1525" s="71"/>
      <c r="B1525" s="71"/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P1525" s="71"/>
      <c r="Q1525" s="71"/>
      <c r="R1525" s="71"/>
      <c r="S1525" s="71"/>
      <c r="T1525" s="71"/>
      <c r="U1525" s="71"/>
      <c r="V1525" s="71"/>
      <c r="W1525" s="71"/>
      <c r="X1525" s="71"/>
      <c r="Y1525" s="71"/>
      <c r="Z1525" s="71"/>
      <c r="AE1525" s="71"/>
      <c r="AF1525" s="71"/>
      <c r="AG1525" s="71"/>
      <c r="AH1525" s="71"/>
      <c r="AI1525" s="71"/>
      <c r="AJ1525" s="71"/>
      <c r="AK1525" s="71"/>
      <c r="AL1525" s="71"/>
      <c r="AM1525" s="71"/>
      <c r="AN1525" s="71"/>
      <c r="AO1525" s="71"/>
      <c r="AP1525" s="71"/>
      <c r="AQ1525" s="71"/>
      <c r="AR1525" s="71"/>
      <c r="AS1525" s="71"/>
      <c r="AT1525" s="71"/>
      <c r="AU1525" s="71"/>
      <c r="AV1525" s="71"/>
      <c r="AW1525" s="71"/>
      <c r="AX1525" s="71"/>
      <c r="AY1525" s="71"/>
      <c r="AZ1525" s="71"/>
      <c r="BA1525" s="71"/>
    </row>
    <row r="1526" spans="1:53" x14ac:dyDescent="0.75">
      <c r="A1526" s="71"/>
      <c r="B1526" s="71"/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P1526" s="71"/>
      <c r="Q1526" s="71"/>
      <c r="R1526" s="71"/>
      <c r="S1526" s="71"/>
      <c r="T1526" s="71"/>
      <c r="U1526" s="71"/>
      <c r="V1526" s="71"/>
      <c r="W1526" s="71"/>
      <c r="X1526" s="71"/>
      <c r="Y1526" s="71"/>
      <c r="Z1526" s="71"/>
      <c r="AE1526" s="71"/>
      <c r="AF1526" s="71"/>
      <c r="AG1526" s="71"/>
      <c r="AH1526" s="71"/>
      <c r="AI1526" s="71"/>
      <c r="AJ1526" s="71"/>
      <c r="AK1526" s="71"/>
      <c r="AL1526" s="71"/>
      <c r="AM1526" s="71"/>
      <c r="AN1526" s="71"/>
      <c r="AO1526" s="71"/>
      <c r="AP1526" s="71"/>
      <c r="AQ1526" s="71"/>
      <c r="AR1526" s="71"/>
      <c r="AS1526" s="71"/>
      <c r="AT1526" s="71"/>
      <c r="AU1526" s="71"/>
      <c r="AV1526" s="71"/>
      <c r="AW1526" s="71"/>
      <c r="AX1526" s="71"/>
      <c r="AY1526" s="71"/>
      <c r="AZ1526" s="71"/>
      <c r="BA1526" s="71"/>
    </row>
    <row r="1527" spans="1:53" x14ac:dyDescent="0.75">
      <c r="A1527" s="71"/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1"/>
      <c r="T1527" s="71"/>
      <c r="U1527" s="71"/>
      <c r="V1527" s="71"/>
      <c r="W1527" s="71"/>
      <c r="X1527" s="71"/>
      <c r="Y1527" s="71"/>
      <c r="Z1527" s="71"/>
      <c r="AE1527" s="71"/>
      <c r="AF1527" s="71"/>
      <c r="AG1527" s="71"/>
      <c r="AH1527" s="71"/>
      <c r="AI1527" s="71"/>
      <c r="AJ1527" s="71"/>
      <c r="AK1527" s="71"/>
      <c r="AL1527" s="71"/>
      <c r="AM1527" s="71"/>
      <c r="AN1527" s="71"/>
      <c r="AO1527" s="71"/>
      <c r="AP1527" s="71"/>
      <c r="AQ1527" s="71"/>
      <c r="AR1527" s="71"/>
      <c r="AS1527" s="71"/>
      <c r="AT1527" s="71"/>
      <c r="AU1527" s="71"/>
      <c r="AV1527" s="71"/>
      <c r="AW1527" s="71"/>
      <c r="AX1527" s="71"/>
      <c r="AY1527" s="71"/>
      <c r="AZ1527" s="71"/>
      <c r="BA1527" s="71"/>
    </row>
    <row r="1528" spans="1:53" x14ac:dyDescent="0.75">
      <c r="A1528" s="71"/>
      <c r="B1528" s="71"/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  <c r="S1528" s="71"/>
      <c r="T1528" s="71"/>
      <c r="U1528" s="71"/>
      <c r="V1528" s="71"/>
      <c r="W1528" s="71"/>
      <c r="X1528" s="71"/>
      <c r="Y1528" s="71"/>
      <c r="Z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AS1528" s="71"/>
      <c r="AT1528" s="71"/>
      <c r="AU1528" s="71"/>
      <c r="AV1528" s="71"/>
      <c r="AW1528" s="71"/>
      <c r="AX1528" s="71"/>
      <c r="AY1528" s="71"/>
      <c r="AZ1528" s="71"/>
      <c r="BA1528" s="71"/>
    </row>
    <row r="1529" spans="1:53" x14ac:dyDescent="0.75">
      <c r="A1529" s="71"/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  <c r="R1529" s="71"/>
      <c r="S1529" s="71"/>
      <c r="T1529" s="71"/>
      <c r="U1529" s="71"/>
      <c r="V1529" s="71"/>
      <c r="W1529" s="71"/>
      <c r="X1529" s="71"/>
      <c r="Y1529" s="71"/>
      <c r="Z1529" s="71"/>
      <c r="AE1529" s="71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1"/>
      <c r="AT1529" s="71"/>
      <c r="AU1529" s="71"/>
      <c r="AV1529" s="71"/>
      <c r="AW1529" s="71"/>
      <c r="AX1529" s="71"/>
      <c r="AY1529" s="71"/>
      <c r="AZ1529" s="71"/>
      <c r="BA1529" s="71"/>
    </row>
    <row r="1530" spans="1:53" x14ac:dyDescent="0.75">
      <c r="A1530" s="71"/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71"/>
      <c r="T1530" s="71"/>
      <c r="U1530" s="71"/>
      <c r="V1530" s="71"/>
      <c r="W1530" s="71"/>
      <c r="X1530" s="71"/>
      <c r="Y1530" s="71"/>
      <c r="Z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</row>
    <row r="1531" spans="1:53" x14ac:dyDescent="0.75">
      <c r="A1531" s="71"/>
      <c r="B1531" s="71"/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P1531" s="71"/>
      <c r="Q1531" s="71"/>
      <c r="R1531" s="71"/>
      <c r="S1531" s="71"/>
      <c r="T1531" s="71"/>
      <c r="U1531" s="71"/>
      <c r="V1531" s="71"/>
      <c r="W1531" s="71"/>
      <c r="X1531" s="71"/>
      <c r="Y1531" s="71"/>
      <c r="Z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</row>
    <row r="1532" spans="1:53" x14ac:dyDescent="0.75">
      <c r="A1532" s="71"/>
      <c r="B1532" s="71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1"/>
      <c r="S1532" s="71"/>
      <c r="T1532" s="71"/>
      <c r="U1532" s="71"/>
      <c r="V1532" s="71"/>
      <c r="W1532" s="71"/>
      <c r="X1532" s="71"/>
      <c r="Y1532" s="71"/>
      <c r="Z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</row>
    <row r="1533" spans="1:53" x14ac:dyDescent="0.75">
      <c r="A1533" s="71"/>
      <c r="B1533" s="71"/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1"/>
      <c r="T1533" s="71"/>
      <c r="U1533" s="71"/>
      <c r="V1533" s="71"/>
      <c r="W1533" s="71"/>
      <c r="X1533" s="71"/>
      <c r="Y1533" s="71"/>
      <c r="Z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</row>
    <row r="1534" spans="1:53" x14ac:dyDescent="0.75">
      <c r="A1534" s="71"/>
      <c r="B1534" s="71"/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  <c r="X1534" s="71"/>
      <c r="Y1534" s="71"/>
      <c r="Z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  <c r="AW1534" s="71"/>
      <c r="AX1534" s="71"/>
      <c r="AY1534" s="71"/>
      <c r="AZ1534" s="71"/>
      <c r="BA1534" s="71"/>
    </row>
    <row r="1535" spans="1:53" x14ac:dyDescent="0.75">
      <c r="A1535" s="71"/>
      <c r="B1535" s="71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  <c r="X1535" s="71"/>
      <c r="Y1535" s="71"/>
      <c r="Z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  <c r="AW1535" s="71"/>
      <c r="AX1535" s="71"/>
      <c r="AY1535" s="71"/>
      <c r="AZ1535" s="71"/>
      <c r="BA1535" s="71"/>
    </row>
    <row r="1536" spans="1:53" x14ac:dyDescent="0.75">
      <c r="A1536" s="71"/>
      <c r="B1536" s="71"/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  <c r="X1536" s="71"/>
      <c r="Y1536" s="71"/>
      <c r="Z1536" s="71"/>
      <c r="AE1536" s="71"/>
      <c r="AF1536" s="71"/>
      <c r="AG1536" s="71"/>
      <c r="AH1536" s="71"/>
      <c r="AI1536" s="71"/>
      <c r="AJ1536" s="71"/>
      <c r="AK1536" s="71"/>
      <c r="AL1536" s="71"/>
      <c r="AM1536" s="71"/>
      <c r="AN1536" s="71"/>
      <c r="AO1536" s="71"/>
      <c r="AP1536" s="71"/>
      <c r="AQ1536" s="71"/>
      <c r="AR1536" s="71"/>
      <c r="AS1536" s="71"/>
      <c r="AT1536" s="71"/>
      <c r="AU1536" s="71"/>
      <c r="AV1536" s="71"/>
      <c r="AW1536" s="71"/>
      <c r="AX1536" s="71"/>
      <c r="AY1536" s="71"/>
      <c r="AZ1536" s="71"/>
      <c r="BA1536" s="71"/>
    </row>
    <row r="1537" spans="1:53" x14ac:dyDescent="0.75">
      <c r="A1537" s="71"/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  <c r="X1537" s="71"/>
      <c r="Y1537" s="71"/>
      <c r="Z1537" s="71"/>
      <c r="AE1537" s="71"/>
      <c r="AF1537" s="71"/>
      <c r="AG1537" s="71"/>
      <c r="AH1537" s="71"/>
      <c r="AI1537" s="71"/>
      <c r="AJ1537" s="71"/>
      <c r="AK1537" s="71"/>
      <c r="AL1537" s="71"/>
      <c r="AM1537" s="71"/>
      <c r="AN1537" s="71"/>
      <c r="AO1537" s="71"/>
      <c r="AP1537" s="71"/>
      <c r="AQ1537" s="71"/>
      <c r="AR1537" s="71"/>
      <c r="AS1537" s="71"/>
      <c r="AT1537" s="71"/>
      <c r="AU1537" s="71"/>
      <c r="AV1537" s="71"/>
      <c r="AW1537" s="71"/>
      <c r="AX1537" s="71"/>
      <c r="AY1537" s="71"/>
      <c r="AZ1537" s="71"/>
      <c r="BA1537" s="71"/>
    </row>
    <row r="1538" spans="1:53" x14ac:dyDescent="0.75">
      <c r="A1538" s="71"/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71"/>
      <c r="U1538" s="71"/>
      <c r="V1538" s="71"/>
      <c r="W1538" s="71"/>
      <c r="X1538" s="71"/>
      <c r="Y1538" s="71"/>
      <c r="Z1538" s="71"/>
      <c r="AE1538" s="71"/>
      <c r="AF1538" s="71"/>
      <c r="AG1538" s="71"/>
      <c r="AH1538" s="71"/>
      <c r="AI1538" s="71"/>
      <c r="AJ1538" s="71"/>
      <c r="AK1538" s="71"/>
      <c r="AL1538" s="71"/>
      <c r="AM1538" s="71"/>
      <c r="AN1538" s="71"/>
      <c r="AO1538" s="71"/>
      <c r="AP1538" s="71"/>
      <c r="AQ1538" s="71"/>
      <c r="AR1538" s="71"/>
      <c r="AS1538" s="71"/>
      <c r="AT1538" s="71"/>
      <c r="AU1538" s="71"/>
      <c r="AV1538" s="71"/>
      <c r="AW1538" s="71"/>
      <c r="AX1538" s="71"/>
      <c r="AY1538" s="71"/>
      <c r="AZ1538" s="71"/>
      <c r="BA1538" s="71"/>
    </row>
    <row r="1539" spans="1:53" x14ac:dyDescent="0.75">
      <c r="A1539" s="71"/>
      <c r="B1539" s="71"/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71"/>
      <c r="U1539" s="71"/>
      <c r="V1539" s="71"/>
      <c r="W1539" s="71"/>
      <c r="X1539" s="71"/>
      <c r="Y1539" s="71"/>
      <c r="Z1539" s="71"/>
      <c r="AE1539" s="71"/>
      <c r="AF1539" s="71"/>
      <c r="AG1539" s="71"/>
      <c r="AH1539" s="71"/>
      <c r="AI1539" s="71"/>
      <c r="AJ1539" s="71"/>
      <c r="AK1539" s="71"/>
      <c r="AL1539" s="71"/>
      <c r="AM1539" s="71"/>
      <c r="AN1539" s="71"/>
      <c r="AO1539" s="71"/>
      <c r="AP1539" s="71"/>
      <c r="AQ1539" s="71"/>
      <c r="AR1539" s="71"/>
      <c r="AS1539" s="71"/>
      <c r="AT1539" s="71"/>
      <c r="AU1539" s="71"/>
      <c r="AV1539" s="71"/>
      <c r="AW1539" s="71"/>
      <c r="AX1539" s="71"/>
      <c r="AY1539" s="71"/>
      <c r="AZ1539" s="71"/>
      <c r="BA1539" s="71"/>
    </row>
    <row r="1540" spans="1:53" x14ac:dyDescent="0.75">
      <c r="A1540" s="71"/>
      <c r="B1540" s="71"/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  <c r="X1540" s="71"/>
      <c r="Y1540" s="71"/>
      <c r="Z1540" s="71"/>
      <c r="AE1540" s="71"/>
      <c r="AF1540" s="71"/>
      <c r="AG1540" s="71"/>
      <c r="AH1540" s="71"/>
      <c r="AI1540" s="71"/>
      <c r="AJ1540" s="71"/>
      <c r="AK1540" s="71"/>
      <c r="AL1540" s="71"/>
      <c r="AM1540" s="71"/>
      <c r="AN1540" s="71"/>
      <c r="AO1540" s="71"/>
      <c r="AP1540" s="71"/>
      <c r="AQ1540" s="71"/>
      <c r="AR1540" s="71"/>
      <c r="AS1540" s="71"/>
      <c r="AT1540" s="71"/>
      <c r="AU1540" s="71"/>
      <c r="AV1540" s="71"/>
      <c r="AW1540" s="71"/>
      <c r="AX1540" s="71"/>
      <c r="AY1540" s="71"/>
      <c r="AZ1540" s="71"/>
      <c r="BA1540" s="71"/>
    </row>
    <row r="1541" spans="1:53" x14ac:dyDescent="0.75">
      <c r="A1541" s="71"/>
      <c r="B1541" s="71"/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  <c r="X1541" s="71"/>
      <c r="Y1541" s="71"/>
      <c r="Z1541" s="71"/>
      <c r="AE1541" s="71"/>
      <c r="AF1541" s="71"/>
      <c r="AG1541" s="71"/>
      <c r="AH1541" s="71"/>
      <c r="AI1541" s="71"/>
      <c r="AJ1541" s="71"/>
      <c r="AK1541" s="71"/>
      <c r="AL1541" s="71"/>
      <c r="AM1541" s="71"/>
      <c r="AN1541" s="71"/>
      <c r="AO1541" s="71"/>
      <c r="AP1541" s="71"/>
      <c r="AQ1541" s="71"/>
      <c r="AR1541" s="71"/>
      <c r="AS1541" s="71"/>
      <c r="AT1541" s="71"/>
      <c r="AU1541" s="71"/>
      <c r="AV1541" s="71"/>
      <c r="AW1541" s="71"/>
      <c r="AX1541" s="71"/>
      <c r="AY1541" s="71"/>
      <c r="AZ1541" s="71"/>
      <c r="BA1541" s="71"/>
    </row>
    <row r="1542" spans="1:53" x14ac:dyDescent="0.75">
      <c r="A1542" s="71"/>
      <c r="B1542" s="71"/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  <c r="X1542" s="71"/>
      <c r="Y1542" s="71"/>
      <c r="Z1542" s="71"/>
      <c r="AE1542" s="71"/>
      <c r="AF1542" s="71"/>
      <c r="AG1542" s="71"/>
      <c r="AH1542" s="71"/>
      <c r="AI1542" s="71"/>
      <c r="AJ1542" s="71"/>
      <c r="AK1542" s="71"/>
      <c r="AL1542" s="71"/>
      <c r="AM1542" s="71"/>
      <c r="AN1542" s="71"/>
      <c r="AO1542" s="71"/>
      <c r="AP1542" s="71"/>
      <c r="AQ1542" s="71"/>
      <c r="AR1542" s="71"/>
      <c r="AS1542" s="71"/>
      <c r="AT1542" s="71"/>
      <c r="AU1542" s="71"/>
      <c r="AV1542" s="71"/>
      <c r="AW1542" s="71"/>
      <c r="AX1542" s="71"/>
      <c r="AY1542" s="71"/>
      <c r="AZ1542" s="71"/>
      <c r="BA1542" s="71"/>
    </row>
    <row r="1543" spans="1:53" x14ac:dyDescent="0.75">
      <c r="A1543" s="71"/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71"/>
      <c r="Q1543" s="71"/>
      <c r="R1543" s="71"/>
      <c r="S1543" s="71"/>
      <c r="T1543" s="71"/>
      <c r="U1543" s="71"/>
      <c r="V1543" s="71"/>
      <c r="W1543" s="71"/>
      <c r="X1543" s="71"/>
      <c r="Y1543" s="71"/>
      <c r="Z1543" s="71"/>
      <c r="AE1543" s="71"/>
      <c r="AF1543" s="71"/>
      <c r="AG1543" s="71"/>
      <c r="AH1543" s="71"/>
      <c r="AI1543" s="71"/>
      <c r="AJ1543" s="71"/>
      <c r="AK1543" s="71"/>
      <c r="AL1543" s="71"/>
      <c r="AM1543" s="71"/>
      <c r="AN1543" s="71"/>
      <c r="AO1543" s="71"/>
      <c r="AP1543" s="71"/>
      <c r="AQ1543" s="71"/>
      <c r="AR1543" s="71"/>
      <c r="AS1543" s="71"/>
      <c r="AT1543" s="71"/>
      <c r="AU1543" s="71"/>
      <c r="AV1543" s="71"/>
      <c r="AW1543" s="71"/>
      <c r="AX1543" s="71"/>
      <c r="AY1543" s="71"/>
      <c r="AZ1543" s="71"/>
      <c r="BA1543" s="71"/>
    </row>
    <row r="1544" spans="1:53" x14ac:dyDescent="0.75">
      <c r="A1544" s="71"/>
      <c r="B1544" s="71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71"/>
      <c r="Q1544" s="71"/>
      <c r="R1544" s="71"/>
      <c r="S1544" s="71"/>
      <c r="T1544" s="71"/>
      <c r="U1544" s="71"/>
      <c r="V1544" s="71"/>
      <c r="W1544" s="71"/>
      <c r="X1544" s="71"/>
      <c r="Y1544" s="71"/>
      <c r="Z1544" s="71"/>
      <c r="AE1544" s="71"/>
      <c r="AF1544" s="71"/>
      <c r="AG1544" s="71"/>
      <c r="AH1544" s="71"/>
      <c r="AI1544" s="71"/>
      <c r="AJ1544" s="71"/>
      <c r="AK1544" s="71"/>
      <c r="AL1544" s="71"/>
      <c r="AM1544" s="71"/>
      <c r="AN1544" s="71"/>
      <c r="AO1544" s="71"/>
      <c r="AP1544" s="71"/>
      <c r="AQ1544" s="71"/>
      <c r="AR1544" s="71"/>
      <c r="AS1544" s="71"/>
      <c r="AT1544" s="71"/>
      <c r="AU1544" s="71"/>
      <c r="AV1544" s="71"/>
      <c r="AW1544" s="71"/>
      <c r="AX1544" s="71"/>
      <c r="AY1544" s="71"/>
      <c r="AZ1544" s="71"/>
      <c r="BA1544" s="71"/>
    </row>
    <row r="1545" spans="1:53" x14ac:dyDescent="0.75">
      <c r="A1545" s="71"/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  <c r="R1545" s="71"/>
      <c r="S1545" s="71"/>
      <c r="T1545" s="71"/>
      <c r="U1545" s="71"/>
      <c r="V1545" s="71"/>
      <c r="W1545" s="71"/>
      <c r="X1545" s="71"/>
      <c r="Y1545" s="71"/>
      <c r="Z1545" s="71"/>
      <c r="AE1545" s="71"/>
      <c r="AF1545" s="71"/>
      <c r="AG1545" s="71"/>
      <c r="AH1545" s="71"/>
      <c r="AI1545" s="71"/>
      <c r="AJ1545" s="71"/>
      <c r="AK1545" s="71"/>
      <c r="AL1545" s="71"/>
      <c r="AM1545" s="71"/>
      <c r="AN1545" s="71"/>
      <c r="AO1545" s="71"/>
      <c r="AP1545" s="71"/>
      <c r="AQ1545" s="71"/>
      <c r="AR1545" s="71"/>
      <c r="AS1545" s="71"/>
      <c r="AT1545" s="71"/>
      <c r="AU1545" s="71"/>
      <c r="AV1545" s="71"/>
      <c r="AW1545" s="71"/>
      <c r="AX1545" s="71"/>
      <c r="AY1545" s="71"/>
      <c r="AZ1545" s="71"/>
      <c r="BA1545" s="71"/>
    </row>
    <row r="1546" spans="1:53" x14ac:dyDescent="0.75">
      <c r="A1546" s="71"/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  <c r="X1546" s="71"/>
      <c r="Y1546" s="71"/>
      <c r="Z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71"/>
      <c r="AZ1546" s="71"/>
      <c r="BA1546" s="71"/>
    </row>
    <row r="1547" spans="1:53" x14ac:dyDescent="0.75">
      <c r="A1547" s="71"/>
      <c r="B1547" s="71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71"/>
      <c r="T1547" s="71"/>
      <c r="U1547" s="71"/>
      <c r="V1547" s="71"/>
      <c r="W1547" s="71"/>
      <c r="X1547" s="71"/>
      <c r="Y1547" s="71"/>
      <c r="Z1547" s="71"/>
      <c r="AE1547" s="71"/>
      <c r="AF1547" s="71"/>
      <c r="AG1547" s="71"/>
      <c r="AH1547" s="71"/>
      <c r="AI1547" s="71"/>
      <c r="AJ1547" s="71"/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1"/>
      <c r="AZ1547" s="71"/>
      <c r="BA1547" s="71"/>
    </row>
    <row r="1548" spans="1:53" x14ac:dyDescent="0.75">
      <c r="A1548" s="71"/>
      <c r="B1548" s="71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S1548" s="71"/>
      <c r="T1548" s="71"/>
      <c r="U1548" s="71"/>
      <c r="V1548" s="71"/>
      <c r="W1548" s="71"/>
      <c r="X1548" s="71"/>
      <c r="Y1548" s="71"/>
      <c r="Z1548" s="71"/>
      <c r="AE1548" s="71"/>
      <c r="AF1548" s="71"/>
      <c r="AG1548" s="71"/>
      <c r="AH1548" s="71"/>
      <c r="AI1548" s="71"/>
      <c r="AJ1548" s="71"/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1"/>
      <c r="AZ1548" s="71"/>
      <c r="BA1548" s="71"/>
    </row>
    <row r="1549" spans="1:53" x14ac:dyDescent="0.75">
      <c r="A1549" s="71"/>
      <c r="B1549" s="71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S1549" s="71"/>
      <c r="T1549" s="71"/>
      <c r="U1549" s="71"/>
      <c r="V1549" s="71"/>
      <c r="W1549" s="71"/>
      <c r="X1549" s="71"/>
      <c r="Y1549" s="71"/>
      <c r="Z1549" s="71"/>
      <c r="AE1549" s="71"/>
      <c r="AF1549" s="71"/>
      <c r="AG1549" s="71"/>
      <c r="AH1549" s="71"/>
      <c r="AI1549" s="71"/>
      <c r="AJ1549" s="71"/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71"/>
      <c r="AZ1549" s="71"/>
      <c r="BA1549" s="71"/>
    </row>
    <row r="1550" spans="1:53" x14ac:dyDescent="0.75">
      <c r="A1550" s="71"/>
      <c r="B1550" s="71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71"/>
      <c r="T1550" s="71"/>
      <c r="U1550" s="71"/>
      <c r="V1550" s="71"/>
      <c r="W1550" s="71"/>
      <c r="X1550" s="71"/>
      <c r="Y1550" s="71"/>
      <c r="Z1550" s="71"/>
      <c r="AE1550" s="71"/>
      <c r="AF1550" s="71"/>
      <c r="AG1550" s="71"/>
      <c r="AH1550" s="71"/>
      <c r="AI1550" s="71"/>
      <c r="AJ1550" s="71"/>
      <c r="AK1550" s="71"/>
      <c r="AL1550" s="71"/>
      <c r="AM1550" s="71"/>
      <c r="AN1550" s="71"/>
      <c r="AO1550" s="71"/>
      <c r="AP1550" s="71"/>
      <c r="AQ1550" s="71"/>
      <c r="AR1550" s="71"/>
      <c r="AS1550" s="71"/>
      <c r="AT1550" s="71"/>
      <c r="AU1550" s="71"/>
      <c r="AV1550" s="71"/>
      <c r="AW1550" s="71"/>
      <c r="AX1550" s="71"/>
      <c r="AY1550" s="71"/>
      <c r="AZ1550" s="71"/>
      <c r="BA1550" s="71"/>
    </row>
    <row r="1551" spans="1:53" x14ac:dyDescent="0.75">
      <c r="A1551" s="71"/>
      <c r="B1551" s="71"/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S1551" s="71"/>
      <c r="T1551" s="71"/>
      <c r="U1551" s="71"/>
      <c r="V1551" s="71"/>
      <c r="W1551" s="71"/>
      <c r="X1551" s="71"/>
      <c r="Y1551" s="71"/>
      <c r="Z1551" s="71"/>
      <c r="AE1551" s="71"/>
      <c r="AF1551" s="71"/>
      <c r="AG1551" s="71"/>
      <c r="AH1551" s="71"/>
      <c r="AI1551" s="71"/>
      <c r="AJ1551" s="71"/>
      <c r="AK1551" s="71"/>
      <c r="AL1551" s="71"/>
      <c r="AM1551" s="71"/>
      <c r="AN1551" s="71"/>
      <c r="AO1551" s="71"/>
      <c r="AP1551" s="71"/>
      <c r="AQ1551" s="71"/>
      <c r="AR1551" s="71"/>
      <c r="AS1551" s="71"/>
      <c r="AT1551" s="71"/>
      <c r="AU1551" s="71"/>
      <c r="AV1551" s="71"/>
      <c r="AW1551" s="71"/>
      <c r="AX1551" s="71"/>
      <c r="AY1551" s="71"/>
      <c r="AZ1551" s="71"/>
      <c r="BA1551" s="71"/>
    </row>
    <row r="1552" spans="1:53" x14ac:dyDescent="0.75">
      <c r="A1552" s="71"/>
      <c r="B1552" s="71"/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71"/>
      <c r="Q1552" s="71"/>
      <c r="R1552" s="71"/>
      <c r="S1552" s="71"/>
      <c r="T1552" s="71"/>
      <c r="U1552" s="71"/>
      <c r="V1552" s="71"/>
      <c r="W1552" s="71"/>
      <c r="X1552" s="71"/>
      <c r="Y1552" s="71"/>
      <c r="Z1552" s="71"/>
      <c r="AE1552" s="71"/>
      <c r="AF1552" s="71"/>
      <c r="AG1552" s="71"/>
      <c r="AH1552" s="71"/>
      <c r="AI1552" s="71"/>
      <c r="AJ1552" s="71"/>
      <c r="AK1552" s="71"/>
      <c r="AL1552" s="71"/>
      <c r="AM1552" s="71"/>
      <c r="AN1552" s="71"/>
      <c r="AO1552" s="71"/>
      <c r="AP1552" s="71"/>
      <c r="AQ1552" s="71"/>
      <c r="AR1552" s="71"/>
      <c r="AS1552" s="71"/>
      <c r="AT1552" s="71"/>
      <c r="AU1552" s="71"/>
      <c r="AV1552" s="71"/>
      <c r="AW1552" s="71"/>
      <c r="AX1552" s="71"/>
      <c r="AY1552" s="71"/>
      <c r="AZ1552" s="71"/>
      <c r="BA1552" s="71"/>
    </row>
    <row r="1553" spans="1:53" x14ac:dyDescent="0.75">
      <c r="A1553" s="71"/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71"/>
      <c r="S1553" s="71"/>
      <c r="T1553" s="71"/>
      <c r="U1553" s="71"/>
      <c r="V1553" s="71"/>
      <c r="W1553" s="71"/>
      <c r="X1553" s="71"/>
      <c r="Y1553" s="71"/>
      <c r="Z1553" s="71"/>
      <c r="AE1553" s="71"/>
      <c r="AF1553" s="71"/>
      <c r="AG1553" s="71"/>
      <c r="AH1553" s="71"/>
      <c r="AI1553" s="71"/>
      <c r="AJ1553" s="71"/>
      <c r="AK1553" s="71"/>
      <c r="AL1553" s="71"/>
      <c r="AM1553" s="71"/>
      <c r="AN1553" s="71"/>
      <c r="AO1553" s="71"/>
      <c r="AP1553" s="71"/>
      <c r="AQ1553" s="71"/>
      <c r="AR1553" s="71"/>
      <c r="AS1553" s="71"/>
      <c r="AT1553" s="71"/>
      <c r="AU1553" s="71"/>
      <c r="AV1553" s="71"/>
      <c r="AW1553" s="71"/>
      <c r="AX1553" s="71"/>
      <c r="AY1553" s="71"/>
      <c r="AZ1553" s="71"/>
      <c r="BA1553" s="71"/>
    </row>
    <row r="1554" spans="1:53" x14ac:dyDescent="0.75">
      <c r="A1554" s="71"/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  <c r="X1554" s="71"/>
      <c r="Y1554" s="71"/>
      <c r="Z1554" s="71"/>
      <c r="AE1554" s="71"/>
      <c r="AF1554" s="71"/>
      <c r="AG1554" s="71"/>
      <c r="AH1554" s="71"/>
      <c r="AI1554" s="71"/>
      <c r="AJ1554" s="71"/>
      <c r="AK1554" s="71"/>
      <c r="AL1554" s="71"/>
      <c r="AM1554" s="71"/>
      <c r="AN1554" s="71"/>
      <c r="AO1554" s="71"/>
      <c r="AP1554" s="71"/>
      <c r="AQ1554" s="71"/>
      <c r="AR1554" s="71"/>
      <c r="AS1554" s="71"/>
      <c r="AT1554" s="71"/>
      <c r="AU1554" s="71"/>
      <c r="AV1554" s="71"/>
      <c r="AW1554" s="71"/>
      <c r="AX1554" s="71"/>
      <c r="AY1554" s="71"/>
      <c r="AZ1554" s="71"/>
      <c r="BA1554" s="71"/>
    </row>
    <row r="1555" spans="1:53" x14ac:dyDescent="0.75">
      <c r="A1555" s="71"/>
      <c r="B1555" s="71"/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1"/>
      <c r="Z1555" s="71"/>
      <c r="AE1555" s="71"/>
      <c r="AF1555" s="71"/>
      <c r="AG1555" s="71"/>
      <c r="AH1555" s="71"/>
      <c r="AI1555" s="71"/>
      <c r="AJ1555" s="71"/>
      <c r="AK1555" s="71"/>
      <c r="AL1555" s="71"/>
      <c r="AM1555" s="71"/>
      <c r="AN1555" s="71"/>
      <c r="AO1555" s="71"/>
      <c r="AP1555" s="71"/>
      <c r="AQ1555" s="71"/>
      <c r="AR1555" s="71"/>
      <c r="AS1555" s="71"/>
      <c r="AT1555" s="71"/>
      <c r="AU1555" s="71"/>
      <c r="AV1555" s="71"/>
      <c r="AW1555" s="71"/>
      <c r="AX1555" s="71"/>
      <c r="AY1555" s="71"/>
      <c r="AZ1555" s="71"/>
      <c r="BA1555" s="71"/>
    </row>
    <row r="1556" spans="1:53" x14ac:dyDescent="0.75">
      <c r="A1556" s="71"/>
      <c r="B1556" s="71"/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  <c r="X1556" s="71"/>
      <c r="Y1556" s="71"/>
      <c r="Z1556" s="71"/>
      <c r="AE1556" s="71"/>
      <c r="AF1556" s="71"/>
      <c r="AG1556" s="71"/>
      <c r="AH1556" s="71"/>
      <c r="AI1556" s="71"/>
      <c r="AJ1556" s="71"/>
      <c r="AK1556" s="71"/>
      <c r="AL1556" s="71"/>
      <c r="AM1556" s="71"/>
      <c r="AN1556" s="71"/>
      <c r="AO1556" s="71"/>
      <c r="AP1556" s="71"/>
      <c r="AQ1556" s="71"/>
      <c r="AR1556" s="71"/>
      <c r="AS1556" s="71"/>
      <c r="AT1556" s="71"/>
      <c r="AU1556" s="71"/>
      <c r="AV1556" s="71"/>
      <c r="AW1556" s="71"/>
      <c r="AX1556" s="71"/>
      <c r="AY1556" s="71"/>
      <c r="AZ1556" s="71"/>
      <c r="BA1556" s="71"/>
    </row>
    <row r="1557" spans="1:53" x14ac:dyDescent="0.75">
      <c r="A1557" s="71"/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  <c r="X1557" s="71"/>
      <c r="Y1557" s="71"/>
      <c r="Z1557" s="71"/>
      <c r="AE1557" s="71"/>
      <c r="AF1557" s="71"/>
      <c r="AG1557" s="71"/>
      <c r="AH1557" s="71"/>
      <c r="AI1557" s="71"/>
      <c r="AJ1557" s="71"/>
      <c r="AK1557" s="71"/>
      <c r="AL1557" s="71"/>
      <c r="AM1557" s="71"/>
      <c r="AN1557" s="71"/>
      <c r="AO1557" s="71"/>
      <c r="AP1557" s="71"/>
      <c r="AQ1557" s="71"/>
      <c r="AR1557" s="71"/>
      <c r="AS1557" s="71"/>
      <c r="AT1557" s="71"/>
      <c r="AU1557" s="71"/>
      <c r="AV1557" s="71"/>
      <c r="AW1557" s="71"/>
      <c r="AX1557" s="71"/>
      <c r="AY1557" s="71"/>
      <c r="AZ1557" s="71"/>
      <c r="BA1557" s="71"/>
    </row>
    <row r="1558" spans="1:53" x14ac:dyDescent="0.75">
      <c r="A1558" s="71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/>
      <c r="V1558" s="71"/>
      <c r="W1558" s="71"/>
      <c r="X1558" s="71"/>
      <c r="Y1558" s="71"/>
      <c r="Z1558" s="71"/>
      <c r="AE1558" s="71"/>
      <c r="AF1558" s="71"/>
      <c r="AG1558" s="71"/>
      <c r="AH1558" s="71"/>
      <c r="AI1558" s="71"/>
      <c r="AJ1558" s="71"/>
      <c r="AK1558" s="71"/>
      <c r="AL1558" s="71"/>
      <c r="AM1558" s="71"/>
      <c r="AN1558" s="71"/>
      <c r="AO1558" s="71"/>
      <c r="AP1558" s="71"/>
      <c r="AQ1558" s="71"/>
      <c r="AR1558" s="71"/>
      <c r="AS1558" s="71"/>
      <c r="AT1558" s="71"/>
      <c r="AU1558" s="71"/>
      <c r="AV1558" s="71"/>
      <c r="AW1558" s="71"/>
      <c r="AX1558" s="71"/>
      <c r="AY1558" s="71"/>
      <c r="AZ1558" s="71"/>
      <c r="BA1558" s="71"/>
    </row>
    <row r="1559" spans="1:53" x14ac:dyDescent="0.75">
      <c r="A1559" s="71"/>
      <c r="B1559" s="71"/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71"/>
      <c r="V1559" s="71"/>
      <c r="W1559" s="71"/>
      <c r="X1559" s="71"/>
      <c r="Y1559" s="71"/>
      <c r="Z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</row>
    <row r="1560" spans="1:53" x14ac:dyDescent="0.75">
      <c r="A1560" s="71"/>
      <c r="B1560" s="71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  <c r="X1560" s="71"/>
      <c r="Y1560" s="71"/>
      <c r="Z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</row>
    <row r="1561" spans="1:53" x14ac:dyDescent="0.75">
      <c r="A1561" s="71"/>
      <c r="B1561" s="71"/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  <c r="X1561" s="71"/>
      <c r="Y1561" s="71"/>
      <c r="Z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</row>
    <row r="1562" spans="1:53" x14ac:dyDescent="0.75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  <c r="X1562" s="71"/>
      <c r="Y1562" s="71"/>
      <c r="Z1562" s="71"/>
      <c r="AE1562" s="71"/>
      <c r="AF1562" s="71"/>
      <c r="AG1562" s="71"/>
      <c r="AH1562" s="71"/>
      <c r="AI1562" s="71"/>
      <c r="AJ1562" s="71"/>
      <c r="AK1562" s="71"/>
      <c r="AL1562" s="71"/>
      <c r="AM1562" s="71"/>
      <c r="AN1562" s="71"/>
      <c r="AO1562" s="71"/>
      <c r="AP1562" s="71"/>
      <c r="AQ1562" s="71"/>
      <c r="AR1562" s="71"/>
      <c r="AS1562" s="71"/>
      <c r="AT1562" s="71"/>
      <c r="AU1562" s="71"/>
      <c r="AV1562" s="71"/>
      <c r="AW1562" s="71"/>
      <c r="AX1562" s="71"/>
      <c r="AY1562" s="71"/>
      <c r="AZ1562" s="71"/>
      <c r="BA1562" s="71"/>
    </row>
    <row r="1563" spans="1:53" x14ac:dyDescent="0.75">
      <c r="A1563" s="71"/>
      <c r="B1563" s="71"/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71"/>
      <c r="Q1563" s="71"/>
      <c r="R1563" s="71"/>
      <c r="S1563" s="71"/>
      <c r="T1563" s="71"/>
      <c r="U1563" s="71"/>
      <c r="V1563" s="71"/>
      <c r="W1563" s="71"/>
      <c r="X1563" s="71"/>
      <c r="Y1563" s="71"/>
      <c r="Z1563" s="71"/>
      <c r="AE1563" s="71"/>
      <c r="AF1563" s="71"/>
      <c r="AG1563" s="71"/>
      <c r="AH1563" s="71"/>
      <c r="AI1563" s="71"/>
      <c r="AJ1563" s="71"/>
      <c r="AK1563" s="71"/>
      <c r="AL1563" s="71"/>
      <c r="AM1563" s="71"/>
      <c r="AN1563" s="71"/>
      <c r="AO1563" s="71"/>
      <c r="AP1563" s="71"/>
      <c r="AQ1563" s="71"/>
      <c r="AR1563" s="71"/>
      <c r="AS1563" s="71"/>
      <c r="AT1563" s="71"/>
      <c r="AU1563" s="71"/>
      <c r="AV1563" s="71"/>
      <c r="AW1563" s="71"/>
      <c r="AX1563" s="71"/>
      <c r="AY1563" s="71"/>
      <c r="AZ1563" s="71"/>
      <c r="BA1563" s="71"/>
    </row>
    <row r="1564" spans="1:53" x14ac:dyDescent="0.75">
      <c r="A1564" s="71"/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  <c r="S1564" s="71"/>
      <c r="T1564" s="71"/>
      <c r="U1564" s="71"/>
      <c r="V1564" s="71"/>
      <c r="W1564" s="71"/>
      <c r="X1564" s="71"/>
      <c r="Y1564" s="71"/>
      <c r="Z1564" s="71"/>
      <c r="AE1564" s="71"/>
      <c r="AF1564" s="71"/>
      <c r="AG1564" s="71"/>
      <c r="AH1564" s="71"/>
      <c r="AI1564" s="71"/>
      <c r="AJ1564" s="71"/>
      <c r="AK1564" s="71"/>
      <c r="AL1564" s="71"/>
      <c r="AM1564" s="71"/>
      <c r="AN1564" s="71"/>
      <c r="AO1564" s="71"/>
      <c r="AP1564" s="71"/>
      <c r="AQ1564" s="71"/>
      <c r="AR1564" s="71"/>
      <c r="AS1564" s="71"/>
      <c r="AT1564" s="71"/>
      <c r="AU1564" s="71"/>
      <c r="AV1564" s="71"/>
      <c r="AW1564" s="71"/>
      <c r="AX1564" s="71"/>
      <c r="AY1564" s="71"/>
      <c r="AZ1564" s="71"/>
      <c r="BA1564" s="71"/>
    </row>
    <row r="1565" spans="1:53" x14ac:dyDescent="0.75">
      <c r="A1565" s="71"/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  <c r="S1565" s="71"/>
      <c r="T1565" s="71"/>
      <c r="U1565" s="71"/>
      <c r="V1565" s="71"/>
      <c r="W1565" s="71"/>
      <c r="X1565" s="71"/>
      <c r="Y1565" s="71"/>
      <c r="Z1565" s="71"/>
      <c r="AE1565" s="71"/>
      <c r="AF1565" s="71"/>
      <c r="AG1565" s="71"/>
      <c r="AH1565" s="71"/>
      <c r="AI1565" s="71"/>
      <c r="AJ1565" s="71"/>
      <c r="AK1565" s="71"/>
      <c r="AL1565" s="71"/>
      <c r="AM1565" s="71"/>
      <c r="AN1565" s="71"/>
      <c r="AO1565" s="71"/>
      <c r="AP1565" s="71"/>
      <c r="AQ1565" s="71"/>
      <c r="AR1565" s="71"/>
      <c r="AS1565" s="71"/>
      <c r="AT1565" s="71"/>
      <c r="AU1565" s="71"/>
      <c r="AV1565" s="71"/>
      <c r="AW1565" s="71"/>
      <c r="AX1565" s="71"/>
      <c r="AY1565" s="71"/>
      <c r="AZ1565" s="71"/>
      <c r="BA1565" s="71"/>
    </row>
    <row r="1566" spans="1:53" x14ac:dyDescent="0.75">
      <c r="A1566" s="71"/>
      <c r="B1566" s="71"/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  <c r="S1566" s="71"/>
      <c r="T1566" s="71"/>
      <c r="U1566" s="71"/>
      <c r="V1566" s="71"/>
      <c r="W1566" s="71"/>
      <c r="X1566" s="71"/>
      <c r="Y1566" s="71"/>
      <c r="Z1566" s="71"/>
      <c r="AE1566" s="71"/>
      <c r="AF1566" s="71"/>
      <c r="AG1566" s="71"/>
      <c r="AH1566" s="71"/>
      <c r="AI1566" s="71"/>
      <c r="AJ1566" s="71"/>
      <c r="AK1566" s="71"/>
      <c r="AL1566" s="71"/>
      <c r="AM1566" s="71"/>
      <c r="AN1566" s="71"/>
      <c r="AO1566" s="71"/>
      <c r="AP1566" s="71"/>
      <c r="AQ1566" s="71"/>
      <c r="AR1566" s="71"/>
      <c r="AS1566" s="71"/>
      <c r="AT1566" s="71"/>
      <c r="AU1566" s="71"/>
      <c r="AV1566" s="71"/>
      <c r="AW1566" s="71"/>
      <c r="AX1566" s="71"/>
      <c r="AY1566" s="71"/>
      <c r="AZ1566" s="71"/>
      <c r="BA1566" s="71"/>
    </row>
    <row r="1567" spans="1:53" x14ac:dyDescent="0.75">
      <c r="A1567" s="71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  <c r="X1567" s="71"/>
      <c r="Y1567" s="71"/>
      <c r="Z1567" s="71"/>
      <c r="AE1567" s="71"/>
      <c r="AF1567" s="71"/>
      <c r="AG1567" s="71"/>
      <c r="AH1567" s="71"/>
      <c r="AI1567" s="71"/>
      <c r="AJ1567" s="71"/>
      <c r="AK1567" s="71"/>
      <c r="AL1567" s="71"/>
      <c r="AM1567" s="71"/>
      <c r="AN1567" s="71"/>
      <c r="AO1567" s="71"/>
      <c r="AP1567" s="71"/>
      <c r="AQ1567" s="71"/>
      <c r="AR1567" s="71"/>
      <c r="AS1567" s="71"/>
      <c r="AT1567" s="71"/>
      <c r="AU1567" s="71"/>
      <c r="AV1567" s="71"/>
      <c r="AW1567" s="71"/>
      <c r="AX1567" s="71"/>
      <c r="AY1567" s="71"/>
      <c r="AZ1567" s="71"/>
      <c r="BA1567" s="71"/>
    </row>
    <row r="1568" spans="1:53" x14ac:dyDescent="0.75">
      <c r="A1568" s="71"/>
      <c r="B1568" s="71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71"/>
      <c r="Q1568" s="71"/>
      <c r="R1568" s="71"/>
      <c r="S1568" s="71"/>
      <c r="T1568" s="71"/>
      <c r="U1568" s="71"/>
      <c r="V1568" s="71"/>
      <c r="W1568" s="71"/>
      <c r="X1568" s="71"/>
      <c r="Y1568" s="71"/>
      <c r="Z1568" s="71"/>
      <c r="AE1568" s="71"/>
      <c r="AF1568" s="71"/>
      <c r="AG1568" s="71"/>
      <c r="AH1568" s="71"/>
      <c r="AI1568" s="71"/>
      <c r="AJ1568" s="71"/>
      <c r="AK1568" s="71"/>
      <c r="AL1568" s="71"/>
      <c r="AM1568" s="71"/>
      <c r="AN1568" s="71"/>
      <c r="AO1568" s="71"/>
      <c r="AP1568" s="71"/>
      <c r="AQ1568" s="71"/>
      <c r="AR1568" s="71"/>
      <c r="AS1568" s="71"/>
      <c r="AT1568" s="71"/>
      <c r="AU1568" s="71"/>
      <c r="AV1568" s="71"/>
      <c r="AW1568" s="71"/>
      <c r="AX1568" s="71"/>
      <c r="AY1568" s="71"/>
      <c r="AZ1568" s="71"/>
      <c r="BA1568" s="71"/>
    </row>
    <row r="1569" spans="1:53" x14ac:dyDescent="0.75">
      <c r="A1569" s="71"/>
      <c r="B1569" s="71"/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71"/>
      <c r="Q1569" s="71"/>
      <c r="R1569" s="71"/>
      <c r="S1569" s="71"/>
      <c r="T1569" s="71"/>
      <c r="U1569" s="71"/>
      <c r="V1569" s="71"/>
      <c r="W1569" s="71"/>
      <c r="X1569" s="71"/>
      <c r="Y1569" s="71"/>
      <c r="Z1569" s="71"/>
      <c r="AE1569" s="71"/>
      <c r="AF1569" s="71"/>
      <c r="AG1569" s="71"/>
      <c r="AH1569" s="71"/>
      <c r="AI1569" s="71"/>
      <c r="AJ1569" s="71"/>
      <c r="AK1569" s="71"/>
      <c r="AL1569" s="71"/>
      <c r="AM1569" s="71"/>
      <c r="AN1569" s="71"/>
      <c r="AO1569" s="71"/>
      <c r="AP1569" s="71"/>
      <c r="AQ1569" s="71"/>
      <c r="AR1569" s="71"/>
      <c r="AS1569" s="71"/>
      <c r="AT1569" s="71"/>
      <c r="AU1569" s="71"/>
      <c r="AV1569" s="71"/>
      <c r="AW1569" s="71"/>
      <c r="AX1569" s="71"/>
      <c r="AY1569" s="71"/>
      <c r="AZ1569" s="71"/>
      <c r="BA1569" s="71"/>
    </row>
    <row r="1570" spans="1:53" x14ac:dyDescent="0.75">
      <c r="A1570" s="71"/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71"/>
      <c r="T1570" s="71"/>
      <c r="U1570" s="71"/>
      <c r="V1570" s="71"/>
      <c r="W1570" s="71"/>
      <c r="X1570" s="71"/>
      <c r="Y1570" s="71"/>
      <c r="Z1570" s="71"/>
      <c r="AE1570" s="71"/>
      <c r="AF1570" s="71"/>
      <c r="AG1570" s="71"/>
      <c r="AH1570" s="71"/>
      <c r="AI1570" s="71"/>
      <c r="AJ1570" s="71"/>
      <c r="AK1570" s="71"/>
      <c r="AL1570" s="71"/>
      <c r="AM1570" s="71"/>
      <c r="AN1570" s="71"/>
      <c r="AO1570" s="71"/>
      <c r="AP1570" s="71"/>
      <c r="AQ1570" s="71"/>
      <c r="AR1570" s="71"/>
      <c r="AS1570" s="71"/>
      <c r="AT1570" s="71"/>
      <c r="AU1570" s="71"/>
      <c r="AV1570" s="71"/>
      <c r="AW1570" s="71"/>
      <c r="AX1570" s="71"/>
      <c r="AY1570" s="71"/>
      <c r="AZ1570" s="71"/>
      <c r="BA1570" s="71"/>
    </row>
    <row r="1571" spans="1:53" x14ac:dyDescent="0.75">
      <c r="A1571" s="71"/>
      <c r="B1571" s="71"/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71"/>
      <c r="Q1571" s="71"/>
      <c r="R1571" s="71"/>
      <c r="S1571" s="71"/>
      <c r="T1571" s="71"/>
      <c r="U1571" s="71"/>
      <c r="V1571" s="71"/>
      <c r="W1571" s="71"/>
      <c r="X1571" s="71"/>
      <c r="Y1571" s="71"/>
      <c r="Z1571" s="71"/>
      <c r="AE1571" s="71"/>
      <c r="AF1571" s="71"/>
      <c r="AG1571" s="71"/>
      <c r="AH1571" s="71"/>
      <c r="AI1571" s="71"/>
      <c r="AJ1571" s="71"/>
      <c r="AK1571" s="71"/>
      <c r="AL1571" s="71"/>
      <c r="AM1571" s="71"/>
      <c r="AN1571" s="71"/>
      <c r="AO1571" s="71"/>
      <c r="AP1571" s="71"/>
      <c r="AQ1571" s="71"/>
      <c r="AR1571" s="71"/>
      <c r="AS1571" s="71"/>
      <c r="AT1571" s="71"/>
      <c r="AU1571" s="71"/>
      <c r="AV1571" s="71"/>
      <c r="AW1571" s="71"/>
      <c r="AX1571" s="71"/>
      <c r="AY1571" s="71"/>
      <c r="AZ1571" s="71"/>
      <c r="BA1571" s="71"/>
    </row>
    <row r="1572" spans="1:53" x14ac:dyDescent="0.75">
      <c r="A1572" s="71"/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  <c r="S1572" s="71"/>
      <c r="T1572" s="71"/>
      <c r="U1572" s="71"/>
      <c r="V1572" s="71"/>
      <c r="W1572" s="71"/>
      <c r="X1572" s="71"/>
      <c r="Y1572" s="71"/>
      <c r="Z1572" s="71"/>
      <c r="AE1572" s="71"/>
      <c r="AF1572" s="71"/>
      <c r="AG1572" s="71"/>
      <c r="AH1572" s="71"/>
      <c r="AI1572" s="71"/>
      <c r="AJ1572" s="71"/>
      <c r="AK1572" s="71"/>
      <c r="AL1572" s="71"/>
      <c r="AM1572" s="71"/>
      <c r="AN1572" s="71"/>
      <c r="AO1572" s="71"/>
      <c r="AP1572" s="71"/>
      <c r="AQ1572" s="71"/>
      <c r="AR1572" s="71"/>
      <c r="AS1572" s="71"/>
      <c r="AT1572" s="71"/>
      <c r="AU1572" s="71"/>
      <c r="AV1572" s="71"/>
      <c r="AW1572" s="71"/>
      <c r="AX1572" s="71"/>
      <c r="AY1572" s="71"/>
      <c r="AZ1572" s="71"/>
      <c r="BA1572" s="71"/>
    </row>
    <row r="1573" spans="1:53" x14ac:dyDescent="0.75">
      <c r="A1573" s="71"/>
      <c r="B1573" s="71"/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71"/>
      <c r="Q1573" s="71"/>
      <c r="R1573" s="71"/>
      <c r="S1573" s="71"/>
      <c r="T1573" s="71"/>
      <c r="U1573" s="71"/>
      <c r="V1573" s="71"/>
      <c r="W1573" s="71"/>
      <c r="X1573" s="71"/>
      <c r="Y1573" s="71"/>
      <c r="Z1573" s="71"/>
      <c r="AE1573" s="71"/>
      <c r="AF1573" s="71"/>
      <c r="AG1573" s="71"/>
      <c r="AH1573" s="71"/>
      <c r="AI1573" s="71"/>
      <c r="AJ1573" s="71"/>
      <c r="AK1573" s="71"/>
      <c r="AL1573" s="71"/>
      <c r="AM1573" s="71"/>
      <c r="AN1573" s="71"/>
      <c r="AO1573" s="71"/>
      <c r="AP1573" s="71"/>
      <c r="AQ1573" s="71"/>
      <c r="AR1573" s="71"/>
      <c r="AS1573" s="71"/>
      <c r="AT1573" s="71"/>
      <c r="AU1573" s="71"/>
      <c r="AV1573" s="71"/>
      <c r="AW1573" s="71"/>
      <c r="AX1573" s="71"/>
      <c r="AY1573" s="71"/>
      <c r="AZ1573" s="71"/>
      <c r="BA1573" s="71"/>
    </row>
    <row r="1574" spans="1:53" x14ac:dyDescent="0.75">
      <c r="A1574" s="71"/>
      <c r="B1574" s="71"/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  <c r="X1574" s="71"/>
      <c r="Y1574" s="71"/>
      <c r="Z1574" s="71"/>
      <c r="AE1574" s="71"/>
      <c r="AF1574" s="71"/>
      <c r="AG1574" s="71"/>
      <c r="AH1574" s="71"/>
      <c r="AI1574" s="71"/>
      <c r="AJ1574" s="71"/>
      <c r="AK1574" s="71"/>
      <c r="AL1574" s="71"/>
      <c r="AM1574" s="71"/>
      <c r="AN1574" s="71"/>
      <c r="AO1574" s="71"/>
      <c r="AP1574" s="71"/>
      <c r="AQ1574" s="71"/>
      <c r="AR1574" s="71"/>
      <c r="AS1574" s="71"/>
      <c r="AT1574" s="71"/>
      <c r="AU1574" s="71"/>
      <c r="AV1574" s="71"/>
      <c r="AW1574" s="71"/>
      <c r="AX1574" s="71"/>
      <c r="AY1574" s="71"/>
      <c r="AZ1574" s="71"/>
      <c r="BA1574" s="71"/>
    </row>
    <row r="1575" spans="1:53" x14ac:dyDescent="0.75">
      <c r="A1575" s="71"/>
      <c r="B1575" s="71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  <c r="X1575" s="71"/>
      <c r="Y1575" s="71"/>
      <c r="Z1575" s="71"/>
      <c r="AE1575" s="71"/>
      <c r="AF1575" s="71"/>
      <c r="AG1575" s="71"/>
      <c r="AH1575" s="71"/>
      <c r="AI1575" s="71"/>
      <c r="AJ1575" s="71"/>
      <c r="AK1575" s="71"/>
      <c r="AL1575" s="71"/>
      <c r="AM1575" s="71"/>
      <c r="AN1575" s="71"/>
      <c r="AO1575" s="71"/>
      <c r="AP1575" s="71"/>
      <c r="AQ1575" s="71"/>
      <c r="AR1575" s="71"/>
      <c r="AS1575" s="71"/>
      <c r="AT1575" s="71"/>
      <c r="AU1575" s="71"/>
      <c r="AV1575" s="71"/>
      <c r="AW1575" s="71"/>
      <c r="AX1575" s="71"/>
      <c r="AY1575" s="71"/>
      <c r="AZ1575" s="71"/>
      <c r="BA1575" s="71"/>
    </row>
    <row r="1576" spans="1:53" x14ac:dyDescent="0.75">
      <c r="A1576" s="71"/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  <c r="X1576" s="71"/>
      <c r="Y1576" s="71"/>
      <c r="Z1576" s="71"/>
      <c r="AE1576" s="71"/>
      <c r="AF1576" s="71"/>
      <c r="AG1576" s="71"/>
      <c r="AH1576" s="71"/>
      <c r="AI1576" s="71"/>
      <c r="AJ1576" s="71"/>
      <c r="AK1576" s="71"/>
      <c r="AL1576" s="71"/>
      <c r="AM1576" s="71"/>
      <c r="AN1576" s="71"/>
      <c r="AO1576" s="71"/>
      <c r="AP1576" s="71"/>
      <c r="AQ1576" s="71"/>
      <c r="AR1576" s="71"/>
      <c r="AS1576" s="71"/>
      <c r="AT1576" s="71"/>
      <c r="AU1576" s="71"/>
      <c r="AV1576" s="71"/>
      <c r="AW1576" s="71"/>
      <c r="AX1576" s="71"/>
      <c r="AY1576" s="71"/>
      <c r="AZ1576" s="71"/>
      <c r="BA1576" s="71"/>
    </row>
    <row r="1577" spans="1:53" x14ac:dyDescent="0.75">
      <c r="A1577" s="71"/>
      <c r="B1577" s="71"/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  <c r="X1577" s="71"/>
      <c r="Y1577" s="71"/>
      <c r="Z1577" s="71"/>
      <c r="AE1577" s="71"/>
      <c r="AF1577" s="71"/>
      <c r="AG1577" s="71"/>
      <c r="AH1577" s="71"/>
      <c r="AI1577" s="71"/>
      <c r="AJ1577" s="71"/>
      <c r="AK1577" s="71"/>
      <c r="AL1577" s="71"/>
      <c r="AM1577" s="71"/>
      <c r="AN1577" s="71"/>
      <c r="AO1577" s="71"/>
      <c r="AP1577" s="71"/>
      <c r="AQ1577" s="71"/>
      <c r="AR1577" s="71"/>
      <c r="AS1577" s="71"/>
      <c r="AT1577" s="71"/>
      <c r="AU1577" s="71"/>
      <c r="AV1577" s="71"/>
      <c r="AW1577" s="71"/>
      <c r="AX1577" s="71"/>
      <c r="AY1577" s="71"/>
      <c r="AZ1577" s="71"/>
      <c r="BA1577" s="71"/>
    </row>
    <row r="1578" spans="1:53" x14ac:dyDescent="0.75">
      <c r="A1578" s="71"/>
      <c r="B1578" s="71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71"/>
      <c r="U1578" s="71"/>
      <c r="V1578" s="71"/>
      <c r="W1578" s="71"/>
      <c r="X1578" s="71"/>
      <c r="Y1578" s="71"/>
      <c r="Z1578" s="71"/>
      <c r="AE1578" s="71"/>
      <c r="AF1578" s="71"/>
      <c r="AG1578" s="71"/>
      <c r="AH1578" s="71"/>
      <c r="AI1578" s="71"/>
      <c r="AJ1578" s="71"/>
      <c r="AK1578" s="71"/>
      <c r="AL1578" s="71"/>
      <c r="AM1578" s="71"/>
      <c r="AN1578" s="71"/>
      <c r="AO1578" s="71"/>
      <c r="AP1578" s="71"/>
      <c r="AQ1578" s="71"/>
      <c r="AR1578" s="71"/>
      <c r="AS1578" s="71"/>
      <c r="AT1578" s="71"/>
      <c r="AU1578" s="71"/>
      <c r="AV1578" s="71"/>
      <c r="AW1578" s="71"/>
      <c r="AX1578" s="71"/>
      <c r="AY1578" s="71"/>
      <c r="AZ1578" s="71"/>
      <c r="BA1578" s="71"/>
    </row>
    <row r="1579" spans="1:53" x14ac:dyDescent="0.75">
      <c r="A1579" s="71"/>
      <c r="B1579" s="71"/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71"/>
      <c r="U1579" s="71"/>
      <c r="V1579" s="71"/>
      <c r="W1579" s="71"/>
      <c r="X1579" s="71"/>
      <c r="Y1579" s="71"/>
      <c r="Z1579" s="71"/>
      <c r="AE1579" s="71"/>
      <c r="AF1579" s="71"/>
      <c r="AG1579" s="71"/>
      <c r="AH1579" s="71"/>
      <c r="AI1579" s="71"/>
      <c r="AJ1579" s="71"/>
      <c r="AK1579" s="71"/>
      <c r="AL1579" s="71"/>
      <c r="AM1579" s="71"/>
      <c r="AN1579" s="71"/>
      <c r="AO1579" s="71"/>
      <c r="AP1579" s="71"/>
      <c r="AQ1579" s="71"/>
      <c r="AR1579" s="71"/>
      <c r="AS1579" s="71"/>
      <c r="AT1579" s="71"/>
      <c r="AU1579" s="71"/>
      <c r="AV1579" s="71"/>
      <c r="AW1579" s="71"/>
      <c r="AX1579" s="71"/>
      <c r="AY1579" s="71"/>
      <c r="AZ1579" s="71"/>
      <c r="BA1579" s="71"/>
    </row>
    <row r="1580" spans="1:53" x14ac:dyDescent="0.75">
      <c r="A1580" s="71"/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71"/>
      <c r="Z1580" s="71"/>
      <c r="AE1580" s="71"/>
      <c r="AF1580" s="71"/>
      <c r="AG1580" s="71"/>
      <c r="AH1580" s="71"/>
      <c r="AI1580" s="71"/>
      <c r="AJ1580" s="71"/>
      <c r="AK1580" s="71"/>
      <c r="AL1580" s="71"/>
      <c r="AM1580" s="71"/>
      <c r="AN1580" s="71"/>
      <c r="AO1580" s="71"/>
      <c r="AP1580" s="71"/>
      <c r="AQ1580" s="71"/>
      <c r="AR1580" s="71"/>
      <c r="AS1580" s="71"/>
      <c r="AT1580" s="71"/>
      <c r="AU1580" s="71"/>
      <c r="AV1580" s="71"/>
      <c r="AW1580" s="71"/>
      <c r="AX1580" s="71"/>
      <c r="AY1580" s="71"/>
      <c r="AZ1580" s="71"/>
      <c r="BA1580" s="71"/>
    </row>
    <row r="1581" spans="1:53" x14ac:dyDescent="0.75">
      <c r="A1581" s="71"/>
      <c r="B1581" s="71"/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  <c r="X1581" s="71"/>
      <c r="Y1581" s="71"/>
      <c r="Z1581" s="71"/>
      <c r="AE1581" s="71"/>
      <c r="AF1581" s="71"/>
      <c r="AG1581" s="71"/>
      <c r="AH1581" s="71"/>
      <c r="AI1581" s="71"/>
      <c r="AJ1581" s="71"/>
      <c r="AK1581" s="71"/>
      <c r="AL1581" s="71"/>
      <c r="AM1581" s="71"/>
      <c r="AN1581" s="71"/>
      <c r="AO1581" s="71"/>
      <c r="AP1581" s="71"/>
      <c r="AQ1581" s="71"/>
      <c r="AR1581" s="71"/>
      <c r="AS1581" s="71"/>
      <c r="AT1581" s="71"/>
      <c r="AU1581" s="71"/>
      <c r="AV1581" s="71"/>
      <c r="AW1581" s="71"/>
      <c r="AX1581" s="71"/>
      <c r="AY1581" s="71"/>
      <c r="AZ1581" s="71"/>
      <c r="BA1581" s="71"/>
    </row>
    <row r="1582" spans="1:53" x14ac:dyDescent="0.75">
      <c r="A1582" s="71"/>
      <c r="B1582" s="71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  <c r="X1582" s="71"/>
      <c r="Y1582" s="71"/>
      <c r="Z1582" s="71"/>
      <c r="AE1582" s="71"/>
      <c r="AF1582" s="71"/>
      <c r="AG1582" s="71"/>
      <c r="AH1582" s="71"/>
      <c r="AI1582" s="71"/>
      <c r="AJ1582" s="71"/>
      <c r="AK1582" s="71"/>
      <c r="AL1582" s="71"/>
      <c r="AM1582" s="71"/>
      <c r="AN1582" s="71"/>
      <c r="AO1582" s="71"/>
      <c r="AP1582" s="71"/>
      <c r="AQ1582" s="71"/>
      <c r="AR1582" s="71"/>
      <c r="AS1582" s="71"/>
      <c r="AT1582" s="71"/>
      <c r="AU1582" s="71"/>
      <c r="AV1582" s="71"/>
      <c r="AW1582" s="71"/>
      <c r="AX1582" s="71"/>
      <c r="AY1582" s="71"/>
      <c r="AZ1582" s="71"/>
      <c r="BA1582" s="71"/>
    </row>
    <row r="1583" spans="1:53" x14ac:dyDescent="0.75">
      <c r="A1583" s="71"/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  <c r="R1583" s="71"/>
      <c r="S1583" s="71"/>
      <c r="T1583" s="71"/>
      <c r="U1583" s="71"/>
      <c r="V1583" s="71"/>
      <c r="W1583" s="71"/>
      <c r="X1583" s="71"/>
      <c r="Y1583" s="71"/>
      <c r="Z1583" s="71"/>
      <c r="AE1583" s="71"/>
      <c r="AF1583" s="71"/>
      <c r="AG1583" s="71"/>
      <c r="AH1583" s="71"/>
      <c r="AI1583" s="71"/>
      <c r="AJ1583" s="71"/>
      <c r="AK1583" s="71"/>
      <c r="AL1583" s="71"/>
      <c r="AM1583" s="71"/>
      <c r="AN1583" s="71"/>
      <c r="AO1583" s="71"/>
      <c r="AP1583" s="71"/>
      <c r="AQ1583" s="71"/>
      <c r="AR1583" s="71"/>
      <c r="AS1583" s="71"/>
      <c r="AT1583" s="71"/>
      <c r="AU1583" s="71"/>
      <c r="AV1583" s="71"/>
      <c r="AW1583" s="71"/>
      <c r="AX1583" s="71"/>
      <c r="AY1583" s="71"/>
      <c r="AZ1583" s="71"/>
      <c r="BA1583" s="71"/>
    </row>
    <row r="1584" spans="1:53" x14ac:dyDescent="0.75">
      <c r="A1584" s="71"/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  <c r="R1584" s="71"/>
      <c r="S1584" s="71"/>
      <c r="T1584" s="71"/>
      <c r="U1584" s="71"/>
      <c r="V1584" s="71"/>
      <c r="W1584" s="71"/>
      <c r="X1584" s="71"/>
      <c r="Y1584" s="71"/>
      <c r="Z1584" s="71"/>
      <c r="AE1584" s="71"/>
      <c r="AF1584" s="71"/>
      <c r="AG1584" s="71"/>
      <c r="AH1584" s="71"/>
      <c r="AI1584" s="71"/>
      <c r="AJ1584" s="71"/>
      <c r="AK1584" s="71"/>
      <c r="AL1584" s="71"/>
      <c r="AM1584" s="71"/>
      <c r="AN1584" s="71"/>
      <c r="AO1584" s="71"/>
      <c r="AP1584" s="71"/>
      <c r="AQ1584" s="71"/>
      <c r="AR1584" s="71"/>
      <c r="AS1584" s="71"/>
      <c r="AT1584" s="71"/>
      <c r="AU1584" s="71"/>
      <c r="AV1584" s="71"/>
      <c r="AW1584" s="71"/>
      <c r="AX1584" s="71"/>
      <c r="AY1584" s="71"/>
      <c r="AZ1584" s="71"/>
      <c r="BA1584" s="71"/>
    </row>
    <row r="1585" spans="1:53" x14ac:dyDescent="0.75">
      <c r="A1585" s="71"/>
      <c r="B1585" s="71"/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71"/>
      <c r="Q1585" s="71"/>
      <c r="R1585" s="71"/>
      <c r="S1585" s="71"/>
      <c r="T1585" s="71"/>
      <c r="U1585" s="71"/>
      <c r="V1585" s="71"/>
      <c r="W1585" s="71"/>
      <c r="X1585" s="71"/>
      <c r="Y1585" s="71"/>
      <c r="Z1585" s="71"/>
      <c r="AE1585" s="71"/>
      <c r="AF1585" s="71"/>
      <c r="AG1585" s="71"/>
      <c r="AH1585" s="71"/>
      <c r="AI1585" s="71"/>
      <c r="AJ1585" s="71"/>
      <c r="AK1585" s="71"/>
      <c r="AL1585" s="71"/>
      <c r="AM1585" s="71"/>
      <c r="AN1585" s="71"/>
      <c r="AO1585" s="71"/>
      <c r="AP1585" s="71"/>
      <c r="AQ1585" s="71"/>
      <c r="AR1585" s="71"/>
      <c r="AS1585" s="71"/>
      <c r="AT1585" s="71"/>
      <c r="AU1585" s="71"/>
      <c r="AV1585" s="71"/>
      <c r="AW1585" s="71"/>
      <c r="AX1585" s="71"/>
      <c r="AY1585" s="71"/>
      <c r="AZ1585" s="71"/>
      <c r="BA1585" s="71"/>
    </row>
    <row r="1586" spans="1:53" x14ac:dyDescent="0.75">
      <c r="A1586" s="71"/>
      <c r="B1586" s="71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71"/>
      <c r="Q1586" s="71"/>
      <c r="R1586" s="71"/>
      <c r="S1586" s="71"/>
      <c r="T1586" s="71"/>
      <c r="U1586" s="71"/>
      <c r="V1586" s="71"/>
      <c r="W1586" s="71"/>
      <c r="X1586" s="71"/>
      <c r="Y1586" s="71"/>
      <c r="Z1586" s="71"/>
      <c r="AE1586" s="71"/>
      <c r="AF1586" s="71"/>
      <c r="AG1586" s="71"/>
      <c r="AH1586" s="71"/>
      <c r="AI1586" s="71"/>
      <c r="AJ1586" s="71"/>
      <c r="AK1586" s="71"/>
      <c r="AL1586" s="71"/>
      <c r="AM1586" s="71"/>
      <c r="AN1586" s="71"/>
      <c r="AO1586" s="71"/>
      <c r="AP1586" s="71"/>
      <c r="AQ1586" s="71"/>
      <c r="AR1586" s="71"/>
      <c r="AS1586" s="71"/>
      <c r="AT1586" s="71"/>
      <c r="AU1586" s="71"/>
      <c r="AV1586" s="71"/>
      <c r="AW1586" s="71"/>
      <c r="AX1586" s="71"/>
      <c r="AY1586" s="71"/>
      <c r="AZ1586" s="71"/>
      <c r="BA1586" s="71"/>
    </row>
    <row r="1587" spans="1:53" x14ac:dyDescent="0.75">
      <c r="A1587" s="71"/>
      <c r="B1587" s="71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71"/>
      <c r="T1587" s="71"/>
      <c r="U1587" s="71"/>
      <c r="V1587" s="71"/>
      <c r="W1587" s="71"/>
      <c r="X1587" s="71"/>
      <c r="Y1587" s="71"/>
      <c r="Z1587" s="71"/>
      <c r="AE1587" s="71"/>
      <c r="AF1587" s="71"/>
      <c r="AG1587" s="71"/>
      <c r="AH1587" s="71"/>
      <c r="AI1587" s="71"/>
      <c r="AJ1587" s="71"/>
      <c r="AK1587" s="71"/>
      <c r="AL1587" s="71"/>
      <c r="AM1587" s="71"/>
      <c r="AN1587" s="71"/>
      <c r="AO1587" s="71"/>
      <c r="AP1587" s="71"/>
      <c r="AQ1587" s="71"/>
      <c r="AR1587" s="71"/>
      <c r="AS1587" s="71"/>
      <c r="AT1587" s="71"/>
      <c r="AU1587" s="71"/>
      <c r="AV1587" s="71"/>
      <c r="AW1587" s="71"/>
      <c r="AX1587" s="71"/>
      <c r="AY1587" s="71"/>
      <c r="AZ1587" s="71"/>
      <c r="BA1587" s="71"/>
    </row>
    <row r="1588" spans="1:53" x14ac:dyDescent="0.75">
      <c r="A1588" s="71"/>
      <c r="B1588" s="71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71"/>
      <c r="Q1588" s="71"/>
      <c r="R1588" s="71"/>
      <c r="S1588" s="71"/>
      <c r="T1588" s="71"/>
      <c r="U1588" s="71"/>
      <c r="V1588" s="71"/>
      <c r="W1588" s="71"/>
      <c r="X1588" s="71"/>
      <c r="Y1588" s="71"/>
      <c r="Z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</row>
    <row r="1589" spans="1:53" x14ac:dyDescent="0.75">
      <c r="A1589" s="71"/>
      <c r="B1589" s="71"/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  <c r="S1589" s="71"/>
      <c r="T1589" s="71"/>
      <c r="U1589" s="71"/>
      <c r="V1589" s="71"/>
      <c r="W1589" s="71"/>
      <c r="X1589" s="71"/>
      <c r="Y1589" s="71"/>
      <c r="Z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</row>
    <row r="1590" spans="1:53" x14ac:dyDescent="0.75">
      <c r="A1590" s="71"/>
      <c r="B1590" s="71"/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71"/>
      <c r="T1590" s="71"/>
      <c r="U1590" s="71"/>
      <c r="V1590" s="71"/>
      <c r="W1590" s="71"/>
      <c r="X1590" s="71"/>
      <c r="Y1590" s="71"/>
      <c r="Z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</row>
    <row r="1591" spans="1:53" x14ac:dyDescent="0.75">
      <c r="A1591" s="71"/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1"/>
      <c r="S1591" s="71"/>
      <c r="T1591" s="71"/>
      <c r="U1591" s="71"/>
      <c r="V1591" s="71"/>
      <c r="W1591" s="71"/>
      <c r="X1591" s="71"/>
      <c r="Y1591" s="71"/>
      <c r="Z1591" s="71"/>
      <c r="AE1591" s="71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71"/>
    </row>
    <row r="1592" spans="1:53" x14ac:dyDescent="0.75">
      <c r="A1592" s="71"/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  <c r="R1592" s="71"/>
      <c r="S1592" s="71"/>
      <c r="T1592" s="71"/>
      <c r="U1592" s="71"/>
      <c r="V1592" s="71"/>
      <c r="W1592" s="71"/>
      <c r="X1592" s="71"/>
      <c r="Y1592" s="71"/>
      <c r="Z1592" s="71"/>
      <c r="AE1592" s="71"/>
      <c r="AF1592" s="71"/>
      <c r="AG1592" s="71"/>
      <c r="AH1592" s="71"/>
      <c r="AI1592" s="71"/>
      <c r="AJ1592" s="71"/>
      <c r="AK1592" s="71"/>
      <c r="AL1592" s="71"/>
      <c r="AM1592" s="71"/>
      <c r="AN1592" s="71"/>
      <c r="AO1592" s="71"/>
      <c r="AP1592" s="71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71"/>
    </row>
    <row r="1593" spans="1:53" x14ac:dyDescent="0.75">
      <c r="A1593" s="71"/>
      <c r="B1593" s="71"/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71"/>
      <c r="Q1593" s="71"/>
      <c r="R1593" s="71"/>
      <c r="S1593" s="71"/>
      <c r="T1593" s="71"/>
      <c r="U1593" s="71"/>
      <c r="V1593" s="71"/>
      <c r="W1593" s="71"/>
      <c r="X1593" s="71"/>
      <c r="Y1593" s="71"/>
      <c r="Z1593" s="71"/>
      <c r="AE1593" s="71"/>
      <c r="AF1593" s="71"/>
      <c r="AG1593" s="71"/>
      <c r="AH1593" s="71"/>
      <c r="AI1593" s="71"/>
      <c r="AJ1593" s="71"/>
      <c r="AK1593" s="71"/>
      <c r="AL1593" s="71"/>
      <c r="AM1593" s="71"/>
      <c r="AN1593" s="71"/>
      <c r="AO1593" s="71"/>
      <c r="AP1593" s="71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71"/>
    </row>
    <row r="1594" spans="1:53" x14ac:dyDescent="0.75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71"/>
      <c r="Z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1"/>
    </row>
    <row r="1595" spans="1:53" x14ac:dyDescent="0.75">
      <c r="A1595" s="71"/>
      <c r="B1595" s="71"/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  <c r="X1595" s="71"/>
      <c r="Y1595" s="71"/>
      <c r="Z1595" s="71"/>
      <c r="AE1595" s="71"/>
      <c r="AF1595" s="71"/>
      <c r="AG1595" s="71"/>
      <c r="AH1595" s="71"/>
      <c r="AI1595" s="71"/>
      <c r="AJ1595" s="71"/>
      <c r="AK1595" s="71"/>
      <c r="AL1595" s="71"/>
      <c r="AM1595" s="71"/>
      <c r="AN1595" s="71"/>
      <c r="AO1595" s="71"/>
      <c r="AP1595" s="71"/>
      <c r="AQ1595" s="71"/>
      <c r="AR1595" s="71"/>
      <c r="AS1595" s="71"/>
      <c r="AT1595" s="71"/>
      <c r="AU1595" s="71"/>
      <c r="AV1595" s="71"/>
      <c r="AW1595" s="71"/>
      <c r="AX1595" s="71"/>
      <c r="AY1595" s="71"/>
      <c r="AZ1595" s="71"/>
      <c r="BA1595" s="71"/>
    </row>
    <row r="1596" spans="1:53" x14ac:dyDescent="0.75">
      <c r="A1596" s="71"/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  <c r="X1596" s="71"/>
      <c r="Y1596" s="71"/>
      <c r="Z1596" s="71"/>
      <c r="AE1596" s="71"/>
      <c r="AF1596" s="71"/>
      <c r="AG1596" s="71"/>
      <c r="AH1596" s="71"/>
      <c r="AI1596" s="71"/>
      <c r="AJ1596" s="71"/>
      <c r="AK1596" s="71"/>
      <c r="AL1596" s="71"/>
      <c r="AM1596" s="71"/>
      <c r="AN1596" s="71"/>
      <c r="AO1596" s="71"/>
      <c r="AP1596" s="71"/>
      <c r="AQ1596" s="71"/>
      <c r="AR1596" s="71"/>
      <c r="AS1596" s="71"/>
      <c r="AT1596" s="71"/>
      <c r="AU1596" s="71"/>
      <c r="AV1596" s="71"/>
      <c r="AW1596" s="71"/>
      <c r="AX1596" s="71"/>
      <c r="AY1596" s="71"/>
      <c r="AZ1596" s="71"/>
      <c r="BA1596" s="71"/>
    </row>
    <row r="1597" spans="1:53" x14ac:dyDescent="0.75">
      <c r="A1597" s="71"/>
      <c r="B1597" s="71"/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71"/>
      <c r="S1597" s="71"/>
      <c r="T1597" s="71"/>
      <c r="U1597" s="71"/>
      <c r="V1597" s="71"/>
      <c r="W1597" s="71"/>
      <c r="X1597" s="71"/>
      <c r="Y1597" s="71"/>
      <c r="Z1597" s="71"/>
      <c r="AE1597" s="71"/>
      <c r="AF1597" s="71"/>
      <c r="AG1597" s="71"/>
      <c r="AH1597" s="71"/>
      <c r="AI1597" s="71"/>
      <c r="AJ1597" s="71"/>
      <c r="AK1597" s="71"/>
      <c r="AL1597" s="71"/>
      <c r="AM1597" s="71"/>
      <c r="AN1597" s="71"/>
      <c r="AO1597" s="71"/>
      <c r="AP1597" s="71"/>
      <c r="AQ1597" s="71"/>
      <c r="AR1597" s="71"/>
      <c r="AS1597" s="71"/>
      <c r="AT1597" s="71"/>
      <c r="AU1597" s="71"/>
      <c r="AV1597" s="71"/>
      <c r="AW1597" s="71"/>
      <c r="AX1597" s="71"/>
      <c r="AY1597" s="71"/>
      <c r="AZ1597" s="71"/>
      <c r="BA1597" s="71"/>
    </row>
    <row r="1598" spans="1:53" x14ac:dyDescent="0.75">
      <c r="A1598" s="71"/>
      <c r="B1598" s="71"/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P1598" s="71"/>
      <c r="Q1598" s="71"/>
      <c r="R1598" s="71"/>
      <c r="S1598" s="71"/>
      <c r="T1598" s="71"/>
      <c r="U1598" s="71"/>
      <c r="V1598" s="71"/>
      <c r="W1598" s="71"/>
      <c r="X1598" s="71"/>
      <c r="Y1598" s="71"/>
      <c r="Z1598" s="71"/>
      <c r="AE1598" s="71"/>
      <c r="AF1598" s="71"/>
      <c r="AG1598" s="71"/>
      <c r="AH1598" s="71"/>
      <c r="AI1598" s="71"/>
      <c r="AJ1598" s="71"/>
      <c r="AK1598" s="71"/>
      <c r="AL1598" s="71"/>
      <c r="AM1598" s="71"/>
      <c r="AN1598" s="71"/>
      <c r="AO1598" s="71"/>
      <c r="AP1598" s="71"/>
      <c r="AQ1598" s="71"/>
      <c r="AR1598" s="71"/>
      <c r="AS1598" s="71"/>
      <c r="AT1598" s="71"/>
      <c r="AU1598" s="71"/>
      <c r="AV1598" s="71"/>
      <c r="AW1598" s="71"/>
      <c r="AX1598" s="71"/>
      <c r="AY1598" s="71"/>
      <c r="AZ1598" s="71"/>
      <c r="BA1598" s="71"/>
    </row>
    <row r="1599" spans="1:53" x14ac:dyDescent="0.75">
      <c r="A1599" s="71"/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  <c r="S1599" s="71"/>
      <c r="T1599" s="71"/>
      <c r="U1599" s="71"/>
      <c r="V1599" s="71"/>
      <c r="W1599" s="71"/>
      <c r="X1599" s="71"/>
      <c r="Y1599" s="71"/>
      <c r="Z1599" s="71"/>
      <c r="AE1599" s="71"/>
      <c r="AF1599" s="71"/>
      <c r="AG1599" s="71"/>
      <c r="AH1599" s="71"/>
      <c r="AI1599" s="71"/>
      <c r="AJ1599" s="71"/>
      <c r="AK1599" s="71"/>
      <c r="AL1599" s="71"/>
      <c r="AM1599" s="71"/>
      <c r="AN1599" s="71"/>
      <c r="AO1599" s="71"/>
      <c r="AP1599" s="71"/>
      <c r="AQ1599" s="71"/>
      <c r="AR1599" s="71"/>
      <c r="AS1599" s="71"/>
      <c r="AT1599" s="71"/>
      <c r="AU1599" s="71"/>
      <c r="AV1599" s="71"/>
      <c r="AW1599" s="71"/>
      <c r="AX1599" s="71"/>
      <c r="AY1599" s="71"/>
      <c r="AZ1599" s="71"/>
      <c r="BA1599" s="71"/>
    </row>
    <row r="1600" spans="1:53" x14ac:dyDescent="0.75">
      <c r="A1600" s="71"/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  <c r="X1600" s="71"/>
      <c r="Y1600" s="71"/>
      <c r="Z1600" s="71"/>
      <c r="AE1600" s="71"/>
      <c r="AF1600" s="71"/>
      <c r="AG1600" s="71"/>
      <c r="AH1600" s="71"/>
      <c r="AI1600" s="71"/>
      <c r="AJ1600" s="71"/>
      <c r="AK1600" s="71"/>
      <c r="AL1600" s="71"/>
      <c r="AM1600" s="71"/>
      <c r="AN1600" s="71"/>
      <c r="AO1600" s="71"/>
      <c r="AP1600" s="71"/>
      <c r="AQ1600" s="71"/>
      <c r="AR1600" s="71"/>
      <c r="AS1600" s="71"/>
      <c r="AT1600" s="71"/>
      <c r="AU1600" s="71"/>
      <c r="AV1600" s="71"/>
      <c r="AW1600" s="71"/>
      <c r="AX1600" s="71"/>
      <c r="AY1600" s="71"/>
      <c r="AZ1600" s="71"/>
      <c r="BA1600" s="71"/>
    </row>
    <row r="1601" spans="1:53" x14ac:dyDescent="0.75">
      <c r="A1601" s="71"/>
      <c r="B1601" s="71"/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  <c r="S1601" s="71"/>
      <c r="T1601" s="71"/>
      <c r="U1601" s="71"/>
      <c r="V1601" s="71"/>
      <c r="W1601" s="71"/>
      <c r="X1601" s="71"/>
      <c r="Y1601" s="71"/>
      <c r="Z1601" s="71"/>
      <c r="AE1601" s="71"/>
      <c r="AF1601" s="71"/>
      <c r="AG1601" s="71"/>
      <c r="AH1601" s="71"/>
      <c r="AI1601" s="71"/>
      <c r="AJ1601" s="71"/>
      <c r="AK1601" s="71"/>
      <c r="AL1601" s="71"/>
      <c r="AM1601" s="71"/>
      <c r="AN1601" s="71"/>
      <c r="AO1601" s="71"/>
      <c r="AP1601" s="71"/>
      <c r="AQ1601" s="71"/>
      <c r="AR1601" s="71"/>
      <c r="AS1601" s="71"/>
      <c r="AT1601" s="71"/>
      <c r="AU1601" s="71"/>
      <c r="AV1601" s="71"/>
      <c r="AW1601" s="71"/>
      <c r="AX1601" s="71"/>
      <c r="AY1601" s="71"/>
      <c r="AZ1601" s="71"/>
      <c r="BA1601" s="71"/>
    </row>
    <row r="1602" spans="1:53" x14ac:dyDescent="0.75">
      <c r="A1602" s="71"/>
      <c r="B1602" s="71"/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  <c r="S1602" s="71"/>
      <c r="T1602" s="71"/>
      <c r="U1602" s="71"/>
      <c r="V1602" s="71"/>
      <c r="W1602" s="71"/>
      <c r="X1602" s="71"/>
      <c r="Y1602" s="71"/>
      <c r="Z1602" s="71"/>
      <c r="AE1602" s="71"/>
      <c r="AF1602" s="71"/>
      <c r="AG1602" s="71"/>
      <c r="AH1602" s="71"/>
      <c r="AI1602" s="71"/>
      <c r="AJ1602" s="71"/>
      <c r="AK1602" s="71"/>
      <c r="AL1602" s="71"/>
      <c r="AM1602" s="71"/>
      <c r="AN1602" s="71"/>
      <c r="AO1602" s="71"/>
      <c r="AP1602" s="71"/>
      <c r="AQ1602" s="71"/>
      <c r="AR1602" s="71"/>
      <c r="AS1602" s="71"/>
      <c r="AT1602" s="71"/>
      <c r="AU1602" s="71"/>
      <c r="AV1602" s="71"/>
      <c r="AW1602" s="71"/>
      <c r="AX1602" s="71"/>
      <c r="AY1602" s="71"/>
      <c r="AZ1602" s="71"/>
      <c r="BA1602" s="71"/>
    </row>
    <row r="1603" spans="1:53" x14ac:dyDescent="0.75">
      <c r="A1603" s="71"/>
      <c r="B1603" s="71"/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P1603" s="71"/>
      <c r="Q1603" s="71"/>
      <c r="R1603" s="71"/>
      <c r="S1603" s="71"/>
      <c r="T1603" s="71"/>
      <c r="U1603" s="71"/>
      <c r="V1603" s="71"/>
      <c r="W1603" s="71"/>
      <c r="X1603" s="71"/>
      <c r="Y1603" s="71"/>
      <c r="Z1603" s="71"/>
      <c r="AE1603" s="71"/>
      <c r="AF1603" s="71"/>
      <c r="AG1603" s="71"/>
      <c r="AH1603" s="71"/>
      <c r="AI1603" s="71"/>
      <c r="AJ1603" s="71"/>
      <c r="AK1603" s="71"/>
      <c r="AL1603" s="71"/>
      <c r="AM1603" s="71"/>
      <c r="AN1603" s="71"/>
      <c r="AO1603" s="71"/>
      <c r="AP1603" s="71"/>
      <c r="AQ1603" s="71"/>
      <c r="AR1603" s="71"/>
      <c r="AS1603" s="71"/>
      <c r="AT1603" s="71"/>
      <c r="AU1603" s="71"/>
      <c r="AV1603" s="71"/>
      <c r="AW1603" s="71"/>
      <c r="AX1603" s="71"/>
      <c r="AY1603" s="71"/>
      <c r="AZ1603" s="71"/>
      <c r="BA1603" s="71"/>
    </row>
    <row r="1604" spans="1:53" x14ac:dyDescent="0.75">
      <c r="A1604" s="71"/>
      <c r="B1604" s="71"/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  <c r="S1604" s="71"/>
      <c r="T1604" s="71"/>
      <c r="U1604" s="71"/>
      <c r="V1604" s="71"/>
      <c r="W1604" s="71"/>
      <c r="X1604" s="71"/>
      <c r="Y1604" s="71"/>
      <c r="Z1604" s="71"/>
      <c r="AE1604" s="71"/>
      <c r="AF1604" s="71"/>
      <c r="AG1604" s="71"/>
      <c r="AH1604" s="71"/>
      <c r="AI1604" s="71"/>
      <c r="AJ1604" s="71"/>
      <c r="AK1604" s="71"/>
      <c r="AL1604" s="71"/>
      <c r="AM1604" s="71"/>
      <c r="AN1604" s="71"/>
      <c r="AO1604" s="71"/>
      <c r="AP1604" s="71"/>
      <c r="AQ1604" s="71"/>
      <c r="AR1604" s="71"/>
      <c r="AS1604" s="71"/>
      <c r="AT1604" s="71"/>
      <c r="AU1604" s="71"/>
      <c r="AV1604" s="71"/>
      <c r="AW1604" s="71"/>
      <c r="AX1604" s="71"/>
      <c r="AY1604" s="71"/>
      <c r="AZ1604" s="71"/>
      <c r="BA1604" s="71"/>
    </row>
    <row r="1605" spans="1:53" x14ac:dyDescent="0.75">
      <c r="A1605" s="71"/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  <c r="S1605" s="71"/>
      <c r="T1605" s="71"/>
      <c r="U1605" s="71"/>
      <c r="V1605" s="71"/>
      <c r="W1605" s="71"/>
      <c r="X1605" s="71"/>
      <c r="Y1605" s="71"/>
      <c r="Z1605" s="71"/>
      <c r="AE1605" s="71"/>
      <c r="AF1605" s="71"/>
      <c r="AG1605" s="71"/>
      <c r="AH1605" s="71"/>
      <c r="AI1605" s="71"/>
      <c r="AJ1605" s="71"/>
      <c r="AK1605" s="71"/>
      <c r="AL1605" s="71"/>
      <c r="AM1605" s="71"/>
      <c r="AN1605" s="71"/>
      <c r="AO1605" s="71"/>
      <c r="AP1605" s="71"/>
      <c r="AQ1605" s="71"/>
      <c r="AR1605" s="71"/>
      <c r="AS1605" s="71"/>
      <c r="AT1605" s="71"/>
      <c r="AU1605" s="71"/>
      <c r="AV1605" s="71"/>
      <c r="AW1605" s="71"/>
      <c r="AX1605" s="71"/>
      <c r="AY1605" s="71"/>
      <c r="AZ1605" s="71"/>
      <c r="BA1605" s="71"/>
    </row>
    <row r="1606" spans="1:53" x14ac:dyDescent="0.75">
      <c r="A1606" s="71"/>
      <c r="B1606" s="71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P1606" s="71"/>
      <c r="Q1606" s="71"/>
      <c r="R1606" s="71"/>
      <c r="S1606" s="71"/>
      <c r="T1606" s="71"/>
      <c r="U1606" s="71"/>
      <c r="V1606" s="71"/>
      <c r="W1606" s="71"/>
      <c r="X1606" s="71"/>
      <c r="Y1606" s="71"/>
      <c r="Z1606" s="71"/>
      <c r="AE1606" s="71"/>
      <c r="AF1606" s="71"/>
      <c r="AG1606" s="71"/>
      <c r="AH1606" s="71"/>
      <c r="AI1606" s="71"/>
      <c r="AJ1606" s="71"/>
      <c r="AK1606" s="71"/>
      <c r="AL1606" s="71"/>
      <c r="AM1606" s="71"/>
      <c r="AN1606" s="71"/>
      <c r="AO1606" s="71"/>
      <c r="AP1606" s="71"/>
      <c r="AQ1606" s="71"/>
      <c r="AR1606" s="71"/>
      <c r="AS1606" s="71"/>
      <c r="AT1606" s="71"/>
      <c r="AU1606" s="71"/>
      <c r="AV1606" s="71"/>
      <c r="AW1606" s="71"/>
      <c r="AX1606" s="71"/>
      <c r="AY1606" s="71"/>
      <c r="AZ1606" s="71"/>
      <c r="BA1606" s="71"/>
    </row>
    <row r="1607" spans="1:53" x14ac:dyDescent="0.75">
      <c r="A1607" s="71"/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  <c r="S1607" s="71"/>
      <c r="T1607" s="71"/>
      <c r="U1607" s="71"/>
      <c r="V1607" s="71"/>
      <c r="W1607" s="71"/>
      <c r="X1607" s="71"/>
      <c r="Y1607" s="71"/>
      <c r="Z1607" s="71"/>
      <c r="AE1607" s="71"/>
      <c r="AF1607" s="71"/>
      <c r="AG1607" s="71"/>
      <c r="AH1607" s="71"/>
      <c r="AI1607" s="71"/>
      <c r="AJ1607" s="71"/>
      <c r="AK1607" s="71"/>
      <c r="AL1607" s="71"/>
      <c r="AM1607" s="71"/>
      <c r="AN1607" s="71"/>
      <c r="AO1607" s="71"/>
      <c r="AP1607" s="71"/>
      <c r="AQ1607" s="71"/>
      <c r="AR1607" s="71"/>
      <c r="AS1607" s="71"/>
      <c r="AT1607" s="71"/>
      <c r="AU1607" s="71"/>
      <c r="AV1607" s="71"/>
      <c r="AW1607" s="71"/>
      <c r="AX1607" s="71"/>
      <c r="AY1607" s="71"/>
      <c r="AZ1607" s="71"/>
      <c r="BA1607" s="71"/>
    </row>
    <row r="1608" spans="1:53" x14ac:dyDescent="0.75">
      <c r="A1608" s="71"/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  <c r="S1608" s="71"/>
      <c r="T1608" s="71"/>
      <c r="U1608" s="71"/>
      <c r="V1608" s="71"/>
      <c r="W1608" s="71"/>
      <c r="X1608" s="71"/>
      <c r="Y1608" s="71"/>
      <c r="Z1608" s="71"/>
      <c r="AE1608" s="71"/>
      <c r="AF1608" s="71"/>
      <c r="AG1608" s="71"/>
      <c r="AH1608" s="71"/>
      <c r="AI1608" s="71"/>
      <c r="AJ1608" s="71"/>
      <c r="AK1608" s="71"/>
      <c r="AL1608" s="71"/>
      <c r="AM1608" s="71"/>
      <c r="AN1608" s="71"/>
      <c r="AO1608" s="71"/>
      <c r="AP1608" s="71"/>
      <c r="AQ1608" s="71"/>
      <c r="AR1608" s="71"/>
      <c r="AS1608" s="71"/>
      <c r="AT1608" s="71"/>
      <c r="AU1608" s="71"/>
      <c r="AV1608" s="71"/>
      <c r="AW1608" s="71"/>
      <c r="AX1608" s="71"/>
      <c r="AY1608" s="71"/>
      <c r="AZ1608" s="71"/>
      <c r="BA1608" s="71"/>
    </row>
    <row r="1609" spans="1:53" x14ac:dyDescent="0.75">
      <c r="A1609" s="71"/>
      <c r="B1609" s="71"/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  <c r="S1609" s="71"/>
      <c r="T1609" s="71"/>
      <c r="U1609" s="71"/>
      <c r="V1609" s="71"/>
      <c r="W1609" s="71"/>
      <c r="X1609" s="71"/>
      <c r="Y1609" s="71"/>
      <c r="Z1609" s="71"/>
      <c r="AE1609" s="71"/>
      <c r="AF1609" s="71"/>
      <c r="AG1609" s="71"/>
      <c r="AH1609" s="71"/>
      <c r="AI1609" s="71"/>
      <c r="AJ1609" s="71"/>
      <c r="AK1609" s="71"/>
      <c r="AL1609" s="71"/>
      <c r="AM1609" s="71"/>
      <c r="AN1609" s="71"/>
      <c r="AO1609" s="71"/>
      <c r="AP1609" s="71"/>
      <c r="AQ1609" s="71"/>
      <c r="AR1609" s="71"/>
      <c r="AS1609" s="71"/>
      <c r="AT1609" s="71"/>
      <c r="AU1609" s="71"/>
      <c r="AV1609" s="71"/>
      <c r="AW1609" s="71"/>
      <c r="AX1609" s="71"/>
      <c r="AY1609" s="71"/>
      <c r="AZ1609" s="71"/>
      <c r="BA1609" s="71"/>
    </row>
    <row r="1610" spans="1:53" x14ac:dyDescent="0.75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  <c r="S1610" s="71"/>
      <c r="T1610" s="71"/>
      <c r="U1610" s="71"/>
      <c r="V1610" s="71"/>
      <c r="W1610" s="71"/>
      <c r="X1610" s="71"/>
      <c r="Y1610" s="71"/>
      <c r="Z1610" s="71"/>
      <c r="AE1610" s="71"/>
      <c r="AF1610" s="71"/>
      <c r="AG1610" s="71"/>
      <c r="AH1610" s="71"/>
      <c r="AI1610" s="71"/>
      <c r="AJ1610" s="71"/>
      <c r="AK1610" s="71"/>
      <c r="AL1610" s="71"/>
      <c r="AM1610" s="71"/>
      <c r="AN1610" s="71"/>
      <c r="AO1610" s="71"/>
      <c r="AP1610" s="71"/>
      <c r="AQ1610" s="71"/>
      <c r="AR1610" s="71"/>
      <c r="AS1610" s="71"/>
      <c r="AT1610" s="71"/>
      <c r="AU1610" s="71"/>
      <c r="AV1610" s="71"/>
      <c r="AW1610" s="71"/>
      <c r="AX1610" s="71"/>
      <c r="AY1610" s="71"/>
      <c r="AZ1610" s="71"/>
      <c r="BA1610" s="71"/>
    </row>
    <row r="1611" spans="1:53" x14ac:dyDescent="0.75">
      <c r="A1611" s="71"/>
      <c r="B1611" s="71"/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P1611" s="71"/>
      <c r="Q1611" s="71"/>
      <c r="R1611" s="71"/>
      <c r="S1611" s="71"/>
      <c r="T1611" s="71"/>
      <c r="U1611" s="71"/>
      <c r="V1611" s="71"/>
      <c r="W1611" s="71"/>
      <c r="X1611" s="71"/>
      <c r="Y1611" s="71"/>
      <c r="Z1611" s="71"/>
      <c r="AE1611" s="71"/>
      <c r="AF1611" s="71"/>
      <c r="AG1611" s="71"/>
      <c r="AH1611" s="71"/>
      <c r="AI1611" s="71"/>
      <c r="AJ1611" s="71"/>
      <c r="AK1611" s="71"/>
      <c r="AL1611" s="71"/>
      <c r="AM1611" s="71"/>
      <c r="AN1611" s="71"/>
      <c r="AO1611" s="71"/>
      <c r="AP1611" s="71"/>
      <c r="AQ1611" s="71"/>
      <c r="AR1611" s="71"/>
      <c r="AS1611" s="71"/>
      <c r="AT1611" s="71"/>
      <c r="AU1611" s="71"/>
      <c r="AV1611" s="71"/>
      <c r="AW1611" s="71"/>
      <c r="AX1611" s="71"/>
      <c r="AY1611" s="71"/>
      <c r="AZ1611" s="71"/>
      <c r="BA1611" s="71"/>
    </row>
    <row r="1612" spans="1:53" x14ac:dyDescent="0.75">
      <c r="A1612" s="71"/>
      <c r="B1612" s="71"/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P1612" s="71"/>
      <c r="Q1612" s="71"/>
      <c r="R1612" s="71"/>
      <c r="S1612" s="71"/>
      <c r="T1612" s="71"/>
      <c r="U1612" s="71"/>
      <c r="V1612" s="71"/>
      <c r="W1612" s="71"/>
      <c r="X1612" s="71"/>
      <c r="Y1612" s="71"/>
      <c r="Z1612" s="71"/>
      <c r="AE1612" s="71"/>
      <c r="AF1612" s="71"/>
      <c r="AG1612" s="71"/>
      <c r="AH1612" s="71"/>
      <c r="AI1612" s="71"/>
      <c r="AJ1612" s="71"/>
      <c r="AK1612" s="71"/>
      <c r="AL1612" s="71"/>
      <c r="AM1612" s="71"/>
      <c r="AN1612" s="71"/>
      <c r="AO1612" s="71"/>
      <c r="AP1612" s="71"/>
      <c r="AQ1612" s="71"/>
      <c r="AR1612" s="71"/>
      <c r="AS1612" s="71"/>
      <c r="AT1612" s="71"/>
      <c r="AU1612" s="71"/>
      <c r="AV1612" s="71"/>
      <c r="AW1612" s="71"/>
      <c r="AX1612" s="71"/>
      <c r="AY1612" s="71"/>
      <c r="AZ1612" s="71"/>
      <c r="BA1612" s="71"/>
    </row>
    <row r="1613" spans="1:53" x14ac:dyDescent="0.75">
      <c r="A1613" s="71"/>
      <c r="B1613" s="71"/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  <c r="S1613" s="71"/>
      <c r="T1613" s="71"/>
      <c r="U1613" s="71"/>
      <c r="V1613" s="71"/>
      <c r="W1613" s="71"/>
      <c r="X1613" s="71"/>
      <c r="Y1613" s="71"/>
      <c r="Z1613" s="71"/>
      <c r="AE1613" s="71"/>
      <c r="AF1613" s="71"/>
      <c r="AG1613" s="71"/>
      <c r="AH1613" s="71"/>
      <c r="AI1613" s="71"/>
      <c r="AJ1613" s="71"/>
      <c r="AK1613" s="71"/>
      <c r="AL1613" s="71"/>
      <c r="AM1613" s="71"/>
      <c r="AN1613" s="71"/>
      <c r="AO1613" s="71"/>
      <c r="AP1613" s="71"/>
      <c r="AQ1613" s="71"/>
      <c r="AR1613" s="71"/>
      <c r="AS1613" s="71"/>
      <c r="AT1613" s="71"/>
      <c r="AU1613" s="71"/>
      <c r="AV1613" s="71"/>
      <c r="AW1613" s="71"/>
      <c r="AX1613" s="71"/>
      <c r="AY1613" s="71"/>
      <c r="AZ1613" s="71"/>
      <c r="BA1613" s="71"/>
    </row>
    <row r="1614" spans="1:53" x14ac:dyDescent="0.75">
      <c r="A1614" s="71"/>
      <c r="B1614" s="71"/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P1614" s="71"/>
      <c r="Q1614" s="71"/>
      <c r="R1614" s="71"/>
      <c r="S1614" s="71"/>
      <c r="T1614" s="71"/>
      <c r="U1614" s="71"/>
      <c r="V1614" s="71"/>
      <c r="W1614" s="71"/>
      <c r="X1614" s="71"/>
      <c r="Y1614" s="71"/>
      <c r="Z1614" s="71"/>
      <c r="AE1614" s="71"/>
      <c r="AF1614" s="71"/>
      <c r="AG1614" s="71"/>
      <c r="AH1614" s="71"/>
      <c r="AI1614" s="71"/>
      <c r="AJ1614" s="71"/>
      <c r="AK1614" s="71"/>
      <c r="AL1614" s="71"/>
      <c r="AM1614" s="71"/>
      <c r="AN1614" s="71"/>
      <c r="AO1614" s="71"/>
      <c r="AP1614" s="71"/>
      <c r="AQ1614" s="71"/>
      <c r="AR1614" s="71"/>
      <c r="AS1614" s="71"/>
      <c r="AT1614" s="71"/>
      <c r="AU1614" s="71"/>
      <c r="AV1614" s="71"/>
      <c r="AW1614" s="71"/>
      <c r="AX1614" s="71"/>
      <c r="AY1614" s="71"/>
      <c r="AZ1614" s="71"/>
      <c r="BA1614" s="71"/>
    </row>
    <row r="1615" spans="1:53" x14ac:dyDescent="0.75">
      <c r="A1615" s="71"/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  <c r="S1615" s="71"/>
      <c r="T1615" s="71"/>
      <c r="U1615" s="71"/>
      <c r="V1615" s="71"/>
      <c r="W1615" s="71"/>
      <c r="X1615" s="71"/>
      <c r="Y1615" s="71"/>
      <c r="Z1615" s="71"/>
      <c r="AE1615" s="71"/>
      <c r="AF1615" s="71"/>
      <c r="AG1615" s="71"/>
      <c r="AH1615" s="71"/>
      <c r="AI1615" s="71"/>
      <c r="AJ1615" s="71"/>
      <c r="AK1615" s="71"/>
      <c r="AL1615" s="71"/>
      <c r="AM1615" s="71"/>
      <c r="AN1615" s="71"/>
      <c r="AO1615" s="71"/>
      <c r="AP1615" s="71"/>
      <c r="AQ1615" s="71"/>
      <c r="AR1615" s="71"/>
      <c r="AS1615" s="71"/>
      <c r="AT1615" s="71"/>
      <c r="AU1615" s="71"/>
      <c r="AV1615" s="71"/>
      <c r="AW1615" s="71"/>
      <c r="AX1615" s="71"/>
      <c r="AY1615" s="71"/>
      <c r="AZ1615" s="71"/>
      <c r="BA1615" s="71"/>
    </row>
    <row r="1616" spans="1:53" x14ac:dyDescent="0.75">
      <c r="A1616" s="71"/>
      <c r="B1616" s="71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P1616" s="71"/>
      <c r="Q1616" s="71"/>
      <c r="R1616" s="71"/>
      <c r="S1616" s="71"/>
      <c r="T1616" s="71"/>
      <c r="U1616" s="71"/>
      <c r="V1616" s="71"/>
      <c r="W1616" s="71"/>
      <c r="X1616" s="71"/>
      <c r="Y1616" s="71"/>
      <c r="Z1616" s="71"/>
      <c r="AE1616" s="71"/>
      <c r="AF1616" s="71"/>
      <c r="AG1616" s="71"/>
      <c r="AH1616" s="71"/>
      <c r="AI1616" s="71"/>
      <c r="AJ1616" s="71"/>
      <c r="AK1616" s="71"/>
      <c r="AL1616" s="71"/>
      <c r="AM1616" s="71"/>
      <c r="AN1616" s="71"/>
      <c r="AO1616" s="71"/>
      <c r="AP1616" s="71"/>
      <c r="AQ1616" s="71"/>
      <c r="AR1616" s="71"/>
      <c r="AS1616" s="71"/>
      <c r="AT1616" s="71"/>
      <c r="AU1616" s="71"/>
      <c r="AV1616" s="71"/>
      <c r="AW1616" s="71"/>
      <c r="AX1616" s="71"/>
      <c r="AY1616" s="71"/>
      <c r="AZ1616" s="71"/>
      <c r="BA1616" s="71"/>
    </row>
    <row r="1617" spans="1:53" x14ac:dyDescent="0.75">
      <c r="A1617" s="71"/>
      <c r="B1617" s="71"/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71"/>
      <c r="Q1617" s="71"/>
      <c r="R1617" s="71"/>
      <c r="S1617" s="71"/>
      <c r="T1617" s="71"/>
      <c r="U1617" s="71"/>
      <c r="V1617" s="71"/>
      <c r="W1617" s="71"/>
      <c r="X1617" s="71"/>
      <c r="Y1617" s="71"/>
      <c r="Z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</row>
    <row r="1618" spans="1:53" x14ac:dyDescent="0.75">
      <c r="A1618" s="71"/>
      <c r="B1618" s="71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1"/>
      <c r="S1618" s="71"/>
      <c r="T1618" s="71"/>
      <c r="U1618" s="71"/>
      <c r="V1618" s="71"/>
      <c r="W1618" s="71"/>
      <c r="X1618" s="71"/>
      <c r="Y1618" s="71"/>
      <c r="Z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</row>
    <row r="1619" spans="1:53" x14ac:dyDescent="0.75">
      <c r="A1619" s="71"/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  <c r="R1619" s="71"/>
      <c r="S1619" s="71"/>
      <c r="T1619" s="71"/>
      <c r="U1619" s="71"/>
      <c r="V1619" s="71"/>
      <c r="W1619" s="71"/>
      <c r="X1619" s="71"/>
      <c r="Y1619" s="71"/>
      <c r="Z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</row>
    <row r="1620" spans="1:53" x14ac:dyDescent="0.75">
      <c r="A1620" s="71"/>
      <c r="B1620" s="71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71"/>
      <c r="Q1620" s="71"/>
      <c r="R1620" s="71"/>
      <c r="S1620" s="71"/>
      <c r="T1620" s="71"/>
      <c r="U1620" s="71"/>
      <c r="V1620" s="71"/>
      <c r="W1620" s="71"/>
      <c r="X1620" s="71"/>
      <c r="Y1620" s="71"/>
      <c r="Z1620" s="71"/>
      <c r="AE1620" s="71"/>
      <c r="AF1620" s="71"/>
      <c r="AG1620" s="71"/>
      <c r="AH1620" s="71"/>
      <c r="AI1620" s="71"/>
      <c r="AJ1620" s="71"/>
      <c r="AK1620" s="71"/>
      <c r="AL1620" s="71"/>
      <c r="AM1620" s="71"/>
      <c r="AN1620" s="71"/>
      <c r="AO1620" s="71"/>
      <c r="AP1620" s="71"/>
      <c r="AQ1620" s="71"/>
      <c r="AR1620" s="71"/>
      <c r="AS1620" s="71"/>
      <c r="AT1620" s="71"/>
      <c r="AU1620" s="71"/>
      <c r="AV1620" s="71"/>
      <c r="AW1620" s="71"/>
      <c r="AX1620" s="71"/>
      <c r="AY1620" s="71"/>
      <c r="AZ1620" s="71"/>
      <c r="BA1620" s="71"/>
    </row>
    <row r="1621" spans="1:53" x14ac:dyDescent="0.75">
      <c r="A1621" s="71"/>
      <c r="B1621" s="71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1"/>
      <c r="S1621" s="71"/>
      <c r="T1621" s="71"/>
      <c r="U1621" s="71"/>
      <c r="V1621" s="71"/>
      <c r="W1621" s="71"/>
      <c r="X1621" s="71"/>
      <c r="Y1621" s="71"/>
      <c r="Z1621" s="71"/>
      <c r="AE1621" s="71"/>
      <c r="AF1621" s="71"/>
      <c r="AG1621" s="71"/>
      <c r="AH1621" s="71"/>
      <c r="AI1621" s="71"/>
      <c r="AJ1621" s="71"/>
      <c r="AK1621" s="71"/>
      <c r="AL1621" s="71"/>
      <c r="AM1621" s="71"/>
      <c r="AN1621" s="71"/>
      <c r="AO1621" s="71"/>
      <c r="AP1621" s="71"/>
      <c r="AQ1621" s="71"/>
      <c r="AR1621" s="71"/>
      <c r="AS1621" s="71"/>
      <c r="AT1621" s="71"/>
      <c r="AU1621" s="71"/>
      <c r="AV1621" s="71"/>
      <c r="AW1621" s="71"/>
      <c r="AX1621" s="71"/>
      <c r="AY1621" s="71"/>
      <c r="AZ1621" s="71"/>
      <c r="BA1621" s="71"/>
    </row>
    <row r="1622" spans="1:53" x14ac:dyDescent="0.75">
      <c r="A1622" s="71"/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71"/>
      <c r="Q1622" s="71"/>
      <c r="R1622" s="71"/>
      <c r="S1622" s="71"/>
      <c r="T1622" s="71"/>
      <c r="U1622" s="71"/>
      <c r="V1622" s="71"/>
      <c r="W1622" s="71"/>
      <c r="X1622" s="71"/>
      <c r="Y1622" s="71"/>
      <c r="Z1622" s="71"/>
      <c r="AE1622" s="71"/>
      <c r="AF1622" s="71"/>
      <c r="AG1622" s="71"/>
      <c r="AH1622" s="71"/>
      <c r="AI1622" s="71"/>
      <c r="AJ1622" s="71"/>
      <c r="AK1622" s="71"/>
      <c r="AL1622" s="71"/>
      <c r="AM1622" s="71"/>
      <c r="AN1622" s="71"/>
      <c r="AO1622" s="71"/>
      <c r="AP1622" s="71"/>
      <c r="AQ1622" s="71"/>
      <c r="AR1622" s="71"/>
      <c r="AS1622" s="71"/>
      <c r="AT1622" s="71"/>
      <c r="AU1622" s="71"/>
      <c r="AV1622" s="71"/>
      <c r="AW1622" s="71"/>
      <c r="AX1622" s="71"/>
      <c r="AY1622" s="71"/>
      <c r="AZ1622" s="71"/>
      <c r="BA1622" s="71"/>
    </row>
    <row r="1623" spans="1:53" x14ac:dyDescent="0.75">
      <c r="A1623" s="71"/>
      <c r="B1623" s="71"/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  <c r="S1623" s="71"/>
      <c r="T1623" s="71"/>
      <c r="U1623" s="71"/>
      <c r="V1623" s="71"/>
      <c r="W1623" s="71"/>
      <c r="X1623" s="71"/>
      <c r="Y1623" s="71"/>
      <c r="Z1623" s="71"/>
      <c r="AE1623" s="71"/>
      <c r="AF1623" s="71"/>
      <c r="AG1623" s="71"/>
      <c r="AH1623" s="71"/>
      <c r="AI1623" s="71"/>
      <c r="AJ1623" s="71"/>
      <c r="AK1623" s="71"/>
      <c r="AL1623" s="71"/>
      <c r="AM1623" s="71"/>
      <c r="AN1623" s="71"/>
      <c r="AO1623" s="71"/>
      <c r="AP1623" s="71"/>
      <c r="AQ1623" s="71"/>
      <c r="AR1623" s="71"/>
      <c r="AS1623" s="71"/>
      <c r="AT1623" s="71"/>
      <c r="AU1623" s="71"/>
      <c r="AV1623" s="71"/>
      <c r="AW1623" s="71"/>
      <c r="AX1623" s="71"/>
      <c r="AY1623" s="71"/>
      <c r="AZ1623" s="71"/>
      <c r="BA1623" s="71"/>
    </row>
    <row r="1624" spans="1:53" x14ac:dyDescent="0.75">
      <c r="A1624" s="71"/>
      <c r="B1624" s="71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71"/>
      <c r="Q1624" s="71"/>
      <c r="R1624" s="71"/>
      <c r="S1624" s="71"/>
      <c r="T1624" s="71"/>
      <c r="U1624" s="71"/>
      <c r="V1624" s="71"/>
      <c r="W1624" s="71"/>
      <c r="X1624" s="71"/>
      <c r="Y1624" s="71"/>
      <c r="Z1624" s="71"/>
      <c r="AE1624" s="71"/>
      <c r="AF1624" s="71"/>
      <c r="AG1624" s="71"/>
      <c r="AH1624" s="71"/>
      <c r="AI1624" s="71"/>
      <c r="AJ1624" s="71"/>
      <c r="AK1624" s="71"/>
      <c r="AL1624" s="71"/>
      <c r="AM1624" s="71"/>
      <c r="AN1624" s="71"/>
      <c r="AO1624" s="71"/>
      <c r="AP1624" s="71"/>
      <c r="AQ1624" s="71"/>
      <c r="AR1624" s="71"/>
      <c r="AS1624" s="71"/>
      <c r="AT1624" s="71"/>
      <c r="AU1624" s="71"/>
      <c r="AV1624" s="71"/>
      <c r="AW1624" s="71"/>
      <c r="AX1624" s="71"/>
      <c r="AY1624" s="71"/>
      <c r="AZ1624" s="71"/>
      <c r="BA1624" s="71"/>
    </row>
    <row r="1625" spans="1:53" x14ac:dyDescent="0.75">
      <c r="A1625" s="71"/>
      <c r="B1625" s="71"/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71"/>
      <c r="Q1625" s="71"/>
      <c r="R1625" s="71"/>
      <c r="S1625" s="71"/>
      <c r="T1625" s="71"/>
      <c r="U1625" s="71"/>
      <c r="V1625" s="71"/>
      <c r="W1625" s="71"/>
      <c r="X1625" s="71"/>
      <c r="Y1625" s="71"/>
      <c r="Z1625" s="71"/>
      <c r="AE1625" s="71"/>
      <c r="AF1625" s="71"/>
      <c r="AG1625" s="71"/>
      <c r="AH1625" s="71"/>
      <c r="AI1625" s="71"/>
      <c r="AJ1625" s="71"/>
      <c r="AK1625" s="71"/>
      <c r="AL1625" s="71"/>
      <c r="AM1625" s="71"/>
      <c r="AN1625" s="71"/>
      <c r="AO1625" s="71"/>
      <c r="AP1625" s="71"/>
      <c r="AQ1625" s="71"/>
      <c r="AR1625" s="71"/>
      <c r="AS1625" s="71"/>
      <c r="AT1625" s="71"/>
      <c r="AU1625" s="71"/>
      <c r="AV1625" s="71"/>
      <c r="AW1625" s="71"/>
      <c r="AX1625" s="71"/>
      <c r="AY1625" s="71"/>
      <c r="AZ1625" s="71"/>
      <c r="BA1625" s="71"/>
    </row>
    <row r="1626" spans="1:53" x14ac:dyDescent="0.75">
      <c r="A1626" s="71"/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  <c r="R1626" s="71"/>
      <c r="S1626" s="71"/>
      <c r="T1626" s="71"/>
      <c r="U1626" s="71"/>
      <c r="V1626" s="71"/>
      <c r="W1626" s="71"/>
      <c r="X1626" s="71"/>
      <c r="Y1626" s="71"/>
      <c r="Z1626" s="71"/>
      <c r="AE1626" s="71"/>
      <c r="AF1626" s="71"/>
      <c r="AG1626" s="71"/>
      <c r="AH1626" s="71"/>
      <c r="AI1626" s="71"/>
      <c r="AJ1626" s="71"/>
      <c r="AK1626" s="71"/>
      <c r="AL1626" s="71"/>
      <c r="AM1626" s="71"/>
      <c r="AN1626" s="71"/>
      <c r="AO1626" s="71"/>
      <c r="AP1626" s="71"/>
      <c r="AQ1626" s="71"/>
      <c r="AR1626" s="71"/>
      <c r="AS1626" s="71"/>
      <c r="AT1626" s="71"/>
      <c r="AU1626" s="71"/>
      <c r="AV1626" s="71"/>
      <c r="AW1626" s="71"/>
      <c r="AX1626" s="71"/>
      <c r="AY1626" s="71"/>
      <c r="AZ1626" s="71"/>
      <c r="BA1626" s="71"/>
    </row>
    <row r="1627" spans="1:53" x14ac:dyDescent="0.75">
      <c r="A1627" s="71"/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  <c r="R1627" s="71"/>
      <c r="S1627" s="71"/>
      <c r="T1627" s="71"/>
      <c r="U1627" s="71"/>
      <c r="V1627" s="71"/>
      <c r="W1627" s="71"/>
      <c r="X1627" s="71"/>
      <c r="Y1627" s="71"/>
      <c r="Z1627" s="71"/>
      <c r="AE1627" s="71"/>
      <c r="AF1627" s="71"/>
      <c r="AG1627" s="71"/>
      <c r="AH1627" s="71"/>
      <c r="AI1627" s="71"/>
      <c r="AJ1627" s="71"/>
      <c r="AK1627" s="71"/>
      <c r="AL1627" s="71"/>
      <c r="AM1627" s="71"/>
      <c r="AN1627" s="71"/>
      <c r="AO1627" s="71"/>
      <c r="AP1627" s="71"/>
      <c r="AQ1627" s="71"/>
      <c r="AR1627" s="71"/>
      <c r="AS1627" s="71"/>
      <c r="AT1627" s="71"/>
      <c r="AU1627" s="71"/>
      <c r="AV1627" s="71"/>
      <c r="AW1627" s="71"/>
      <c r="AX1627" s="71"/>
      <c r="AY1627" s="71"/>
      <c r="AZ1627" s="71"/>
      <c r="BA1627" s="71"/>
    </row>
    <row r="1628" spans="1:53" x14ac:dyDescent="0.75">
      <c r="A1628" s="71"/>
      <c r="B1628" s="71"/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71"/>
      <c r="Q1628" s="71"/>
      <c r="R1628" s="71"/>
      <c r="S1628" s="71"/>
      <c r="T1628" s="71"/>
      <c r="U1628" s="71"/>
      <c r="V1628" s="71"/>
      <c r="W1628" s="71"/>
      <c r="X1628" s="71"/>
      <c r="Y1628" s="71"/>
      <c r="Z1628" s="71"/>
      <c r="AE1628" s="71"/>
      <c r="AF1628" s="71"/>
      <c r="AG1628" s="71"/>
      <c r="AH1628" s="71"/>
      <c r="AI1628" s="71"/>
      <c r="AJ1628" s="71"/>
      <c r="AK1628" s="71"/>
      <c r="AL1628" s="71"/>
      <c r="AM1628" s="71"/>
      <c r="AN1628" s="71"/>
      <c r="AO1628" s="71"/>
      <c r="AP1628" s="71"/>
      <c r="AQ1628" s="71"/>
      <c r="AR1628" s="71"/>
      <c r="AS1628" s="71"/>
      <c r="AT1628" s="71"/>
      <c r="AU1628" s="71"/>
      <c r="AV1628" s="71"/>
      <c r="AW1628" s="71"/>
      <c r="AX1628" s="71"/>
      <c r="AY1628" s="71"/>
      <c r="AZ1628" s="71"/>
      <c r="BA1628" s="71"/>
    </row>
    <row r="1629" spans="1:53" x14ac:dyDescent="0.75">
      <c r="A1629" s="71"/>
      <c r="B1629" s="71"/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71"/>
      <c r="Q1629" s="71"/>
      <c r="R1629" s="71"/>
      <c r="S1629" s="71"/>
      <c r="T1629" s="71"/>
      <c r="U1629" s="71"/>
      <c r="V1629" s="71"/>
      <c r="W1629" s="71"/>
      <c r="X1629" s="71"/>
      <c r="Y1629" s="71"/>
      <c r="Z1629" s="71"/>
      <c r="AE1629" s="71"/>
      <c r="AF1629" s="71"/>
      <c r="AG1629" s="71"/>
      <c r="AH1629" s="71"/>
      <c r="AI1629" s="71"/>
      <c r="AJ1629" s="71"/>
      <c r="AK1629" s="71"/>
      <c r="AL1629" s="71"/>
      <c r="AM1629" s="71"/>
      <c r="AN1629" s="71"/>
      <c r="AO1629" s="71"/>
      <c r="AP1629" s="71"/>
      <c r="AQ1629" s="71"/>
      <c r="AR1629" s="71"/>
      <c r="AS1629" s="71"/>
      <c r="AT1629" s="71"/>
      <c r="AU1629" s="71"/>
      <c r="AV1629" s="71"/>
      <c r="AW1629" s="71"/>
      <c r="AX1629" s="71"/>
      <c r="AY1629" s="71"/>
      <c r="AZ1629" s="71"/>
      <c r="BA1629" s="71"/>
    </row>
    <row r="1630" spans="1:53" x14ac:dyDescent="0.75">
      <c r="A1630" s="71"/>
      <c r="B1630" s="71"/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P1630" s="71"/>
      <c r="Q1630" s="71"/>
      <c r="R1630" s="71"/>
      <c r="S1630" s="71"/>
      <c r="T1630" s="71"/>
      <c r="U1630" s="71"/>
      <c r="V1630" s="71"/>
      <c r="W1630" s="71"/>
      <c r="X1630" s="71"/>
      <c r="Y1630" s="71"/>
      <c r="Z1630" s="71"/>
      <c r="AE1630" s="71"/>
      <c r="AF1630" s="71"/>
      <c r="AG1630" s="71"/>
      <c r="AH1630" s="71"/>
      <c r="AI1630" s="71"/>
      <c r="AJ1630" s="71"/>
      <c r="AK1630" s="71"/>
      <c r="AL1630" s="71"/>
      <c r="AM1630" s="71"/>
      <c r="AN1630" s="71"/>
      <c r="AO1630" s="71"/>
      <c r="AP1630" s="71"/>
      <c r="AQ1630" s="71"/>
      <c r="AR1630" s="71"/>
      <c r="AS1630" s="71"/>
      <c r="AT1630" s="71"/>
      <c r="AU1630" s="71"/>
      <c r="AV1630" s="71"/>
      <c r="AW1630" s="71"/>
      <c r="AX1630" s="71"/>
      <c r="AY1630" s="71"/>
      <c r="AZ1630" s="71"/>
      <c r="BA1630" s="71"/>
    </row>
    <row r="1631" spans="1:53" x14ac:dyDescent="0.75">
      <c r="A1631" s="71"/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P1631" s="71"/>
      <c r="Q1631" s="71"/>
      <c r="R1631" s="71"/>
      <c r="S1631" s="71"/>
      <c r="T1631" s="71"/>
      <c r="U1631" s="71"/>
      <c r="V1631" s="71"/>
      <c r="W1631" s="71"/>
      <c r="X1631" s="71"/>
      <c r="Y1631" s="71"/>
      <c r="Z1631" s="71"/>
      <c r="AE1631" s="71"/>
      <c r="AF1631" s="71"/>
      <c r="AG1631" s="71"/>
      <c r="AH1631" s="71"/>
      <c r="AI1631" s="71"/>
      <c r="AJ1631" s="71"/>
      <c r="AK1631" s="71"/>
      <c r="AL1631" s="71"/>
      <c r="AM1631" s="71"/>
      <c r="AN1631" s="71"/>
      <c r="AO1631" s="71"/>
      <c r="AP1631" s="71"/>
      <c r="AQ1631" s="71"/>
      <c r="AR1631" s="71"/>
      <c r="AS1631" s="71"/>
      <c r="AT1631" s="71"/>
      <c r="AU1631" s="71"/>
      <c r="AV1631" s="71"/>
      <c r="AW1631" s="71"/>
      <c r="AX1631" s="71"/>
      <c r="AY1631" s="71"/>
      <c r="AZ1631" s="71"/>
      <c r="BA1631" s="71"/>
    </row>
    <row r="1632" spans="1:53" x14ac:dyDescent="0.75">
      <c r="A1632" s="71"/>
      <c r="B1632" s="71"/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  <c r="S1632" s="71"/>
      <c r="T1632" s="71"/>
      <c r="U1632" s="71"/>
      <c r="V1632" s="71"/>
      <c r="W1632" s="71"/>
      <c r="X1632" s="71"/>
      <c r="Y1632" s="71"/>
      <c r="Z1632" s="71"/>
      <c r="AE1632" s="71"/>
      <c r="AF1632" s="71"/>
      <c r="AG1632" s="71"/>
      <c r="AH1632" s="71"/>
      <c r="AI1632" s="71"/>
      <c r="AJ1632" s="71"/>
      <c r="AK1632" s="71"/>
      <c r="AL1632" s="71"/>
      <c r="AM1632" s="71"/>
      <c r="AN1632" s="71"/>
      <c r="AO1632" s="71"/>
      <c r="AP1632" s="71"/>
      <c r="AQ1632" s="71"/>
      <c r="AR1632" s="71"/>
      <c r="AS1632" s="71"/>
      <c r="AT1632" s="71"/>
      <c r="AU1632" s="71"/>
      <c r="AV1632" s="71"/>
      <c r="AW1632" s="71"/>
      <c r="AX1632" s="71"/>
      <c r="AY1632" s="71"/>
      <c r="AZ1632" s="71"/>
      <c r="BA1632" s="71"/>
    </row>
    <row r="1633" spans="1:53" x14ac:dyDescent="0.75">
      <c r="A1633" s="71"/>
      <c r="B1633" s="71"/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P1633" s="71"/>
      <c r="Q1633" s="71"/>
      <c r="R1633" s="71"/>
      <c r="S1633" s="71"/>
      <c r="T1633" s="71"/>
      <c r="U1633" s="71"/>
      <c r="V1633" s="71"/>
      <c r="W1633" s="71"/>
      <c r="X1633" s="71"/>
      <c r="Y1633" s="71"/>
      <c r="Z1633" s="71"/>
      <c r="AE1633" s="71"/>
      <c r="AF1633" s="71"/>
      <c r="AG1633" s="71"/>
      <c r="AH1633" s="71"/>
      <c r="AI1633" s="71"/>
      <c r="AJ1633" s="71"/>
      <c r="AK1633" s="71"/>
      <c r="AL1633" s="71"/>
      <c r="AM1633" s="71"/>
      <c r="AN1633" s="71"/>
      <c r="AO1633" s="71"/>
      <c r="AP1633" s="71"/>
      <c r="AQ1633" s="71"/>
      <c r="AR1633" s="71"/>
      <c r="AS1633" s="71"/>
      <c r="AT1633" s="71"/>
      <c r="AU1633" s="71"/>
      <c r="AV1633" s="71"/>
      <c r="AW1633" s="71"/>
      <c r="AX1633" s="71"/>
      <c r="AY1633" s="71"/>
      <c r="AZ1633" s="71"/>
      <c r="BA1633" s="71"/>
    </row>
    <row r="1634" spans="1:53" x14ac:dyDescent="0.75">
      <c r="A1634" s="71"/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  <c r="R1634" s="71"/>
      <c r="S1634" s="71"/>
      <c r="T1634" s="71"/>
      <c r="U1634" s="71"/>
      <c r="V1634" s="71"/>
      <c r="W1634" s="71"/>
      <c r="X1634" s="71"/>
      <c r="Y1634" s="71"/>
      <c r="Z1634" s="71"/>
      <c r="AE1634" s="71"/>
      <c r="AF1634" s="71"/>
      <c r="AG1634" s="71"/>
      <c r="AH1634" s="71"/>
      <c r="AI1634" s="71"/>
      <c r="AJ1634" s="71"/>
      <c r="AK1634" s="71"/>
      <c r="AL1634" s="71"/>
      <c r="AM1634" s="71"/>
      <c r="AN1634" s="71"/>
      <c r="AO1634" s="71"/>
      <c r="AP1634" s="71"/>
      <c r="AQ1634" s="71"/>
      <c r="AR1634" s="71"/>
      <c r="AS1634" s="71"/>
      <c r="AT1634" s="71"/>
      <c r="AU1634" s="71"/>
      <c r="AV1634" s="71"/>
      <c r="AW1634" s="71"/>
      <c r="AX1634" s="71"/>
      <c r="AY1634" s="71"/>
      <c r="AZ1634" s="71"/>
      <c r="BA1634" s="71"/>
    </row>
    <row r="1635" spans="1:53" x14ac:dyDescent="0.75">
      <c r="A1635" s="71"/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  <c r="R1635" s="71"/>
      <c r="S1635" s="71"/>
      <c r="T1635" s="71"/>
      <c r="U1635" s="71"/>
      <c r="V1635" s="71"/>
      <c r="W1635" s="71"/>
      <c r="X1635" s="71"/>
      <c r="Y1635" s="71"/>
      <c r="Z1635" s="71"/>
      <c r="AE1635" s="71"/>
      <c r="AF1635" s="71"/>
      <c r="AG1635" s="71"/>
      <c r="AH1635" s="71"/>
      <c r="AI1635" s="71"/>
      <c r="AJ1635" s="71"/>
      <c r="AK1635" s="71"/>
      <c r="AL1635" s="71"/>
      <c r="AM1635" s="71"/>
      <c r="AN1635" s="71"/>
      <c r="AO1635" s="71"/>
      <c r="AP1635" s="71"/>
      <c r="AQ1635" s="71"/>
      <c r="AR1635" s="71"/>
      <c r="AS1635" s="71"/>
      <c r="AT1635" s="71"/>
      <c r="AU1635" s="71"/>
      <c r="AV1635" s="71"/>
      <c r="AW1635" s="71"/>
      <c r="AX1635" s="71"/>
      <c r="AY1635" s="71"/>
      <c r="AZ1635" s="71"/>
      <c r="BA1635" s="71"/>
    </row>
    <row r="1636" spans="1:53" x14ac:dyDescent="0.75">
      <c r="A1636" s="71"/>
      <c r="B1636" s="71"/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P1636" s="71"/>
      <c r="Q1636" s="71"/>
      <c r="R1636" s="71"/>
      <c r="S1636" s="71"/>
      <c r="T1636" s="71"/>
      <c r="U1636" s="71"/>
      <c r="V1636" s="71"/>
      <c r="W1636" s="71"/>
      <c r="X1636" s="71"/>
      <c r="Y1636" s="71"/>
      <c r="Z1636" s="71"/>
      <c r="AE1636" s="71"/>
      <c r="AF1636" s="71"/>
      <c r="AG1636" s="71"/>
      <c r="AH1636" s="71"/>
      <c r="AI1636" s="71"/>
      <c r="AJ1636" s="71"/>
      <c r="AK1636" s="71"/>
      <c r="AL1636" s="71"/>
      <c r="AM1636" s="71"/>
      <c r="AN1636" s="71"/>
      <c r="AO1636" s="71"/>
      <c r="AP1636" s="71"/>
      <c r="AQ1636" s="71"/>
      <c r="AR1636" s="71"/>
      <c r="AS1636" s="71"/>
      <c r="AT1636" s="71"/>
      <c r="AU1636" s="71"/>
      <c r="AV1636" s="71"/>
      <c r="AW1636" s="71"/>
      <c r="AX1636" s="71"/>
      <c r="AY1636" s="71"/>
      <c r="AZ1636" s="71"/>
      <c r="BA1636" s="71"/>
    </row>
    <row r="1637" spans="1:53" x14ac:dyDescent="0.75">
      <c r="A1637" s="71"/>
      <c r="B1637" s="71"/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71"/>
      <c r="S1637" s="71"/>
      <c r="T1637" s="71"/>
      <c r="U1637" s="71"/>
      <c r="V1637" s="71"/>
      <c r="W1637" s="71"/>
      <c r="X1637" s="71"/>
      <c r="Y1637" s="71"/>
      <c r="Z1637" s="71"/>
      <c r="AE1637" s="71"/>
      <c r="AF1637" s="71"/>
      <c r="AG1637" s="71"/>
      <c r="AH1637" s="71"/>
      <c r="AI1637" s="71"/>
      <c r="AJ1637" s="71"/>
      <c r="AK1637" s="71"/>
      <c r="AL1637" s="71"/>
      <c r="AM1637" s="71"/>
      <c r="AN1637" s="71"/>
      <c r="AO1637" s="71"/>
      <c r="AP1637" s="71"/>
      <c r="AQ1637" s="71"/>
      <c r="AR1637" s="71"/>
      <c r="AS1637" s="71"/>
      <c r="AT1637" s="71"/>
      <c r="AU1637" s="71"/>
      <c r="AV1637" s="71"/>
      <c r="AW1637" s="71"/>
      <c r="AX1637" s="71"/>
      <c r="AY1637" s="71"/>
      <c r="AZ1637" s="71"/>
      <c r="BA1637" s="71"/>
    </row>
    <row r="1638" spans="1:53" x14ac:dyDescent="0.75">
      <c r="A1638" s="71"/>
      <c r="B1638" s="71"/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P1638" s="71"/>
      <c r="Q1638" s="71"/>
      <c r="R1638" s="71"/>
      <c r="S1638" s="71"/>
      <c r="T1638" s="71"/>
      <c r="U1638" s="71"/>
      <c r="V1638" s="71"/>
      <c r="W1638" s="71"/>
      <c r="X1638" s="71"/>
      <c r="Y1638" s="71"/>
      <c r="Z1638" s="71"/>
      <c r="AE1638" s="71"/>
      <c r="AF1638" s="71"/>
      <c r="AG1638" s="71"/>
      <c r="AH1638" s="71"/>
      <c r="AI1638" s="71"/>
      <c r="AJ1638" s="71"/>
      <c r="AK1638" s="71"/>
      <c r="AL1638" s="71"/>
      <c r="AM1638" s="71"/>
      <c r="AN1638" s="71"/>
      <c r="AO1638" s="71"/>
      <c r="AP1638" s="71"/>
      <c r="AQ1638" s="71"/>
      <c r="AR1638" s="71"/>
      <c r="AS1638" s="71"/>
      <c r="AT1638" s="71"/>
      <c r="AU1638" s="71"/>
      <c r="AV1638" s="71"/>
      <c r="AW1638" s="71"/>
      <c r="AX1638" s="71"/>
      <c r="AY1638" s="71"/>
      <c r="AZ1638" s="71"/>
      <c r="BA1638" s="71"/>
    </row>
    <row r="1639" spans="1:53" x14ac:dyDescent="0.75">
      <c r="A1639" s="71"/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71"/>
      <c r="S1639" s="71"/>
      <c r="T1639" s="71"/>
      <c r="U1639" s="71"/>
      <c r="V1639" s="71"/>
      <c r="W1639" s="71"/>
      <c r="X1639" s="71"/>
      <c r="Y1639" s="71"/>
      <c r="Z1639" s="71"/>
      <c r="AE1639" s="71"/>
      <c r="AF1639" s="71"/>
      <c r="AG1639" s="71"/>
      <c r="AH1639" s="71"/>
      <c r="AI1639" s="71"/>
      <c r="AJ1639" s="71"/>
      <c r="AK1639" s="71"/>
      <c r="AL1639" s="71"/>
      <c r="AM1639" s="71"/>
      <c r="AN1639" s="71"/>
      <c r="AO1639" s="71"/>
      <c r="AP1639" s="71"/>
      <c r="AQ1639" s="71"/>
      <c r="AR1639" s="71"/>
      <c r="AS1639" s="71"/>
      <c r="AT1639" s="71"/>
      <c r="AU1639" s="71"/>
      <c r="AV1639" s="71"/>
      <c r="AW1639" s="71"/>
      <c r="AX1639" s="71"/>
      <c r="AY1639" s="71"/>
      <c r="AZ1639" s="71"/>
      <c r="BA1639" s="71"/>
    </row>
    <row r="1640" spans="1:53" x14ac:dyDescent="0.75">
      <c r="A1640" s="71"/>
      <c r="B1640" s="71"/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  <c r="X1640" s="71"/>
      <c r="Y1640" s="71"/>
      <c r="Z1640" s="71"/>
      <c r="AE1640" s="71"/>
      <c r="AF1640" s="71"/>
      <c r="AG1640" s="71"/>
      <c r="AH1640" s="71"/>
      <c r="AI1640" s="71"/>
      <c r="AJ1640" s="71"/>
      <c r="AK1640" s="71"/>
      <c r="AL1640" s="71"/>
      <c r="AM1640" s="71"/>
      <c r="AN1640" s="71"/>
      <c r="AO1640" s="71"/>
      <c r="AP1640" s="71"/>
      <c r="AQ1640" s="71"/>
      <c r="AR1640" s="71"/>
      <c r="AS1640" s="71"/>
      <c r="AT1640" s="71"/>
      <c r="AU1640" s="71"/>
      <c r="AV1640" s="71"/>
      <c r="AW1640" s="71"/>
      <c r="AX1640" s="71"/>
      <c r="AY1640" s="71"/>
      <c r="AZ1640" s="71"/>
      <c r="BA1640" s="71"/>
    </row>
    <row r="1641" spans="1:53" x14ac:dyDescent="0.75">
      <c r="A1641" s="71"/>
      <c r="B1641" s="71"/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P1641" s="71"/>
      <c r="Q1641" s="71"/>
      <c r="R1641" s="71"/>
      <c r="S1641" s="71"/>
      <c r="T1641" s="71"/>
      <c r="U1641" s="71"/>
      <c r="V1641" s="71"/>
      <c r="W1641" s="71"/>
      <c r="X1641" s="71"/>
      <c r="Y1641" s="71"/>
      <c r="Z1641" s="71"/>
      <c r="AE1641" s="71"/>
      <c r="AF1641" s="71"/>
      <c r="AG1641" s="71"/>
      <c r="AH1641" s="71"/>
      <c r="AI1641" s="71"/>
      <c r="AJ1641" s="71"/>
      <c r="AK1641" s="71"/>
      <c r="AL1641" s="71"/>
      <c r="AM1641" s="71"/>
      <c r="AN1641" s="71"/>
      <c r="AO1641" s="71"/>
      <c r="AP1641" s="71"/>
      <c r="AQ1641" s="71"/>
      <c r="AR1641" s="71"/>
      <c r="AS1641" s="71"/>
      <c r="AT1641" s="71"/>
      <c r="AU1641" s="71"/>
      <c r="AV1641" s="71"/>
      <c r="AW1641" s="71"/>
      <c r="AX1641" s="71"/>
      <c r="AY1641" s="71"/>
      <c r="AZ1641" s="71"/>
      <c r="BA1641" s="71"/>
    </row>
    <row r="1642" spans="1:53" x14ac:dyDescent="0.75">
      <c r="A1642" s="71"/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  <c r="S1642" s="71"/>
      <c r="T1642" s="71"/>
      <c r="U1642" s="71"/>
      <c r="V1642" s="71"/>
      <c r="W1642" s="71"/>
      <c r="X1642" s="71"/>
      <c r="Y1642" s="71"/>
      <c r="Z1642" s="71"/>
      <c r="AE1642" s="71"/>
      <c r="AF1642" s="71"/>
      <c r="AG1642" s="71"/>
      <c r="AH1642" s="71"/>
      <c r="AI1642" s="71"/>
      <c r="AJ1642" s="71"/>
      <c r="AK1642" s="71"/>
      <c r="AL1642" s="71"/>
      <c r="AM1642" s="71"/>
      <c r="AN1642" s="71"/>
      <c r="AO1642" s="71"/>
      <c r="AP1642" s="71"/>
      <c r="AQ1642" s="71"/>
      <c r="AR1642" s="71"/>
      <c r="AS1642" s="71"/>
      <c r="AT1642" s="71"/>
      <c r="AU1642" s="71"/>
      <c r="AV1642" s="71"/>
      <c r="AW1642" s="71"/>
      <c r="AX1642" s="71"/>
      <c r="AY1642" s="71"/>
      <c r="AZ1642" s="71"/>
      <c r="BA1642" s="71"/>
    </row>
    <row r="1643" spans="1:53" x14ac:dyDescent="0.75">
      <c r="A1643" s="71"/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  <c r="R1643" s="71"/>
      <c r="S1643" s="71"/>
      <c r="T1643" s="71"/>
      <c r="U1643" s="71"/>
      <c r="V1643" s="71"/>
      <c r="W1643" s="71"/>
      <c r="X1643" s="71"/>
      <c r="Y1643" s="71"/>
      <c r="Z1643" s="71"/>
      <c r="AE1643" s="71"/>
      <c r="AF1643" s="71"/>
      <c r="AG1643" s="71"/>
      <c r="AH1643" s="71"/>
      <c r="AI1643" s="71"/>
      <c r="AJ1643" s="71"/>
      <c r="AK1643" s="71"/>
      <c r="AL1643" s="71"/>
      <c r="AM1643" s="71"/>
      <c r="AN1643" s="71"/>
      <c r="AO1643" s="71"/>
      <c r="AP1643" s="71"/>
      <c r="AQ1643" s="71"/>
      <c r="AR1643" s="71"/>
      <c r="AS1643" s="71"/>
      <c r="AT1643" s="71"/>
      <c r="AU1643" s="71"/>
      <c r="AV1643" s="71"/>
      <c r="AW1643" s="71"/>
      <c r="AX1643" s="71"/>
      <c r="AY1643" s="71"/>
      <c r="AZ1643" s="71"/>
      <c r="BA1643" s="71"/>
    </row>
    <row r="1644" spans="1:53" x14ac:dyDescent="0.75">
      <c r="A1644" s="71"/>
      <c r="B1644" s="71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  <c r="S1644" s="71"/>
      <c r="T1644" s="71"/>
      <c r="U1644" s="71"/>
      <c r="V1644" s="71"/>
      <c r="W1644" s="71"/>
      <c r="X1644" s="71"/>
      <c r="Y1644" s="71"/>
      <c r="Z1644" s="71"/>
      <c r="AE1644" s="71"/>
      <c r="AF1644" s="71"/>
      <c r="AG1644" s="71"/>
      <c r="AH1644" s="71"/>
      <c r="AI1644" s="71"/>
      <c r="AJ1644" s="71"/>
      <c r="AK1644" s="71"/>
      <c r="AL1644" s="71"/>
      <c r="AM1644" s="71"/>
      <c r="AN1644" s="71"/>
      <c r="AO1644" s="71"/>
      <c r="AP1644" s="71"/>
      <c r="AQ1644" s="71"/>
      <c r="AR1644" s="71"/>
      <c r="AS1644" s="71"/>
      <c r="AT1644" s="71"/>
      <c r="AU1644" s="71"/>
      <c r="AV1644" s="71"/>
      <c r="AW1644" s="71"/>
      <c r="AX1644" s="71"/>
      <c r="AY1644" s="71"/>
      <c r="AZ1644" s="71"/>
      <c r="BA1644" s="71"/>
    </row>
    <row r="1645" spans="1:53" x14ac:dyDescent="0.75">
      <c r="A1645" s="71"/>
      <c r="B1645" s="71"/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  <c r="S1645" s="71"/>
      <c r="T1645" s="71"/>
      <c r="U1645" s="71"/>
      <c r="V1645" s="71"/>
      <c r="W1645" s="71"/>
      <c r="X1645" s="71"/>
      <c r="Y1645" s="71"/>
      <c r="Z1645" s="71"/>
      <c r="AE1645" s="71"/>
      <c r="AF1645" s="71"/>
      <c r="AG1645" s="71"/>
      <c r="AH1645" s="71"/>
      <c r="AI1645" s="71"/>
      <c r="AJ1645" s="71"/>
      <c r="AK1645" s="71"/>
      <c r="AL1645" s="71"/>
      <c r="AM1645" s="71"/>
      <c r="AN1645" s="71"/>
      <c r="AO1645" s="71"/>
      <c r="AP1645" s="71"/>
      <c r="AQ1645" s="71"/>
      <c r="AR1645" s="71"/>
      <c r="AS1645" s="71"/>
      <c r="AT1645" s="71"/>
      <c r="AU1645" s="71"/>
      <c r="AV1645" s="71"/>
      <c r="AW1645" s="71"/>
      <c r="AX1645" s="71"/>
      <c r="AY1645" s="71"/>
      <c r="AZ1645" s="71"/>
      <c r="BA1645" s="71"/>
    </row>
    <row r="1646" spans="1:53" x14ac:dyDescent="0.75">
      <c r="A1646" s="71"/>
      <c r="B1646" s="71"/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P1646" s="71"/>
      <c r="Q1646" s="71"/>
      <c r="R1646" s="71"/>
      <c r="S1646" s="71"/>
      <c r="T1646" s="71"/>
      <c r="U1646" s="71"/>
      <c r="V1646" s="71"/>
      <c r="W1646" s="71"/>
      <c r="X1646" s="71"/>
      <c r="Y1646" s="71"/>
      <c r="Z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</row>
    <row r="1647" spans="1:53" x14ac:dyDescent="0.75">
      <c r="A1647" s="71"/>
      <c r="B1647" s="71"/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  <c r="S1647" s="71"/>
      <c r="T1647" s="71"/>
      <c r="U1647" s="71"/>
      <c r="V1647" s="71"/>
      <c r="W1647" s="71"/>
      <c r="X1647" s="71"/>
      <c r="Y1647" s="71"/>
      <c r="Z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</row>
    <row r="1648" spans="1:53" x14ac:dyDescent="0.75">
      <c r="A1648" s="71"/>
      <c r="B1648" s="71"/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  <c r="S1648" s="71"/>
      <c r="T1648" s="71"/>
      <c r="U1648" s="71"/>
      <c r="V1648" s="71"/>
      <c r="W1648" s="71"/>
      <c r="X1648" s="71"/>
      <c r="Y1648" s="71"/>
      <c r="Z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</row>
    <row r="1649" spans="1:53" x14ac:dyDescent="0.75">
      <c r="A1649" s="71"/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P1649" s="71"/>
      <c r="Q1649" s="71"/>
      <c r="R1649" s="71"/>
      <c r="S1649" s="71"/>
      <c r="T1649" s="71"/>
      <c r="U1649" s="71"/>
      <c r="V1649" s="71"/>
      <c r="W1649" s="71"/>
      <c r="X1649" s="71"/>
      <c r="Y1649" s="71"/>
      <c r="Z1649" s="71"/>
      <c r="AE1649" s="71"/>
      <c r="AF1649" s="71"/>
      <c r="AG1649" s="71"/>
      <c r="AH1649" s="71"/>
      <c r="AI1649" s="71"/>
      <c r="AJ1649" s="71"/>
      <c r="AK1649" s="71"/>
      <c r="AL1649" s="71"/>
      <c r="AM1649" s="71"/>
      <c r="AN1649" s="71"/>
      <c r="AO1649" s="71"/>
      <c r="AP1649" s="71"/>
      <c r="AQ1649" s="71"/>
      <c r="AR1649" s="71"/>
      <c r="AS1649" s="71"/>
      <c r="AT1649" s="71"/>
      <c r="AU1649" s="71"/>
      <c r="AV1649" s="71"/>
      <c r="AW1649" s="71"/>
      <c r="AX1649" s="71"/>
      <c r="AY1649" s="71"/>
      <c r="AZ1649" s="71"/>
      <c r="BA1649" s="71"/>
    </row>
    <row r="1650" spans="1:53" x14ac:dyDescent="0.75">
      <c r="A1650" s="71"/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  <c r="S1650" s="71"/>
      <c r="T1650" s="71"/>
      <c r="U1650" s="71"/>
      <c r="V1650" s="71"/>
      <c r="W1650" s="71"/>
      <c r="X1650" s="71"/>
      <c r="Y1650" s="71"/>
      <c r="Z1650" s="71"/>
      <c r="AE1650" s="71"/>
      <c r="AF1650" s="71"/>
      <c r="AG1650" s="71"/>
      <c r="AH1650" s="71"/>
      <c r="AI1650" s="71"/>
      <c r="AJ1650" s="71"/>
      <c r="AK1650" s="71"/>
      <c r="AL1650" s="71"/>
      <c r="AM1650" s="71"/>
      <c r="AN1650" s="71"/>
      <c r="AO1650" s="71"/>
      <c r="AP1650" s="71"/>
      <c r="AQ1650" s="71"/>
      <c r="AR1650" s="71"/>
      <c r="AS1650" s="71"/>
      <c r="AT1650" s="71"/>
      <c r="AU1650" s="71"/>
      <c r="AV1650" s="71"/>
      <c r="AW1650" s="71"/>
      <c r="AX1650" s="71"/>
      <c r="AY1650" s="71"/>
      <c r="AZ1650" s="71"/>
      <c r="BA1650" s="71"/>
    </row>
    <row r="1651" spans="1:53" x14ac:dyDescent="0.75">
      <c r="A1651" s="71"/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  <c r="S1651" s="71"/>
      <c r="T1651" s="71"/>
      <c r="U1651" s="71"/>
      <c r="V1651" s="71"/>
      <c r="W1651" s="71"/>
      <c r="X1651" s="71"/>
      <c r="Y1651" s="71"/>
      <c r="Z1651" s="71"/>
      <c r="AE1651" s="71"/>
      <c r="AF1651" s="71"/>
      <c r="AG1651" s="71"/>
      <c r="AH1651" s="71"/>
      <c r="AI1651" s="71"/>
      <c r="AJ1651" s="71"/>
      <c r="AK1651" s="71"/>
      <c r="AL1651" s="71"/>
      <c r="AM1651" s="71"/>
      <c r="AN1651" s="71"/>
      <c r="AO1651" s="71"/>
      <c r="AP1651" s="71"/>
      <c r="AQ1651" s="71"/>
      <c r="AR1651" s="71"/>
      <c r="AS1651" s="71"/>
      <c r="AT1651" s="71"/>
      <c r="AU1651" s="71"/>
      <c r="AV1651" s="71"/>
      <c r="AW1651" s="71"/>
      <c r="AX1651" s="71"/>
      <c r="AY1651" s="71"/>
      <c r="AZ1651" s="71"/>
      <c r="BA1651" s="71"/>
    </row>
    <row r="1652" spans="1:53" x14ac:dyDescent="0.75">
      <c r="A1652" s="71"/>
      <c r="B1652" s="71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  <c r="S1652" s="71"/>
      <c r="T1652" s="71"/>
      <c r="U1652" s="71"/>
      <c r="V1652" s="71"/>
      <c r="W1652" s="71"/>
      <c r="X1652" s="71"/>
      <c r="Y1652" s="71"/>
      <c r="Z1652" s="71"/>
      <c r="AE1652" s="71"/>
      <c r="AF1652" s="71"/>
      <c r="AG1652" s="71"/>
      <c r="AH1652" s="71"/>
      <c r="AI1652" s="71"/>
      <c r="AJ1652" s="71"/>
      <c r="AK1652" s="71"/>
      <c r="AL1652" s="71"/>
      <c r="AM1652" s="71"/>
      <c r="AN1652" s="71"/>
      <c r="AO1652" s="71"/>
      <c r="AP1652" s="71"/>
      <c r="AQ1652" s="71"/>
      <c r="AR1652" s="71"/>
      <c r="AS1652" s="71"/>
      <c r="AT1652" s="71"/>
      <c r="AU1652" s="71"/>
      <c r="AV1652" s="71"/>
      <c r="AW1652" s="71"/>
      <c r="AX1652" s="71"/>
      <c r="AY1652" s="71"/>
      <c r="AZ1652" s="71"/>
      <c r="BA1652" s="71"/>
    </row>
    <row r="1653" spans="1:53" x14ac:dyDescent="0.75">
      <c r="A1653" s="71"/>
      <c r="B1653" s="71"/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  <c r="S1653" s="71"/>
      <c r="T1653" s="71"/>
      <c r="U1653" s="71"/>
      <c r="V1653" s="71"/>
      <c r="W1653" s="71"/>
      <c r="X1653" s="71"/>
      <c r="Y1653" s="71"/>
      <c r="Z1653" s="71"/>
      <c r="AE1653" s="71"/>
      <c r="AF1653" s="71"/>
      <c r="AG1653" s="71"/>
      <c r="AH1653" s="71"/>
      <c r="AI1653" s="71"/>
      <c r="AJ1653" s="71"/>
      <c r="AK1653" s="71"/>
      <c r="AL1653" s="71"/>
      <c r="AM1653" s="71"/>
      <c r="AN1653" s="71"/>
      <c r="AO1653" s="71"/>
      <c r="AP1653" s="71"/>
      <c r="AQ1653" s="71"/>
      <c r="AR1653" s="71"/>
      <c r="AS1653" s="71"/>
      <c r="AT1653" s="71"/>
      <c r="AU1653" s="71"/>
      <c r="AV1653" s="71"/>
      <c r="AW1653" s="71"/>
      <c r="AX1653" s="71"/>
      <c r="AY1653" s="71"/>
      <c r="AZ1653" s="71"/>
      <c r="BA1653" s="71"/>
    </row>
    <row r="1654" spans="1:53" x14ac:dyDescent="0.75">
      <c r="A1654" s="71"/>
      <c r="B1654" s="71"/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  <c r="Y1654" s="71"/>
      <c r="Z1654" s="71"/>
      <c r="AE1654" s="71"/>
      <c r="AF1654" s="71"/>
      <c r="AG1654" s="71"/>
      <c r="AH1654" s="71"/>
      <c r="AI1654" s="71"/>
      <c r="AJ1654" s="71"/>
      <c r="AK1654" s="71"/>
      <c r="AL1654" s="71"/>
      <c r="AM1654" s="71"/>
      <c r="AN1654" s="71"/>
      <c r="AO1654" s="71"/>
      <c r="AP1654" s="71"/>
      <c r="AQ1654" s="71"/>
      <c r="AR1654" s="71"/>
      <c r="AS1654" s="71"/>
      <c r="AT1654" s="71"/>
      <c r="AU1654" s="71"/>
      <c r="AV1654" s="71"/>
      <c r="AW1654" s="71"/>
      <c r="AX1654" s="71"/>
      <c r="AY1654" s="71"/>
      <c r="AZ1654" s="71"/>
      <c r="BA1654" s="71"/>
    </row>
    <row r="1655" spans="1:53" x14ac:dyDescent="0.75">
      <c r="A1655" s="71"/>
      <c r="B1655" s="71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P1655" s="71"/>
      <c r="Q1655" s="71"/>
      <c r="R1655" s="71"/>
      <c r="S1655" s="71"/>
      <c r="T1655" s="71"/>
      <c r="U1655" s="71"/>
      <c r="V1655" s="71"/>
      <c r="W1655" s="71"/>
      <c r="X1655" s="71"/>
      <c r="Y1655" s="71"/>
      <c r="Z1655" s="71"/>
      <c r="AE1655" s="71"/>
      <c r="AF1655" s="71"/>
      <c r="AG1655" s="71"/>
      <c r="AH1655" s="71"/>
      <c r="AI1655" s="71"/>
      <c r="AJ1655" s="71"/>
      <c r="AK1655" s="71"/>
      <c r="AL1655" s="71"/>
      <c r="AM1655" s="71"/>
      <c r="AN1655" s="71"/>
      <c r="AO1655" s="71"/>
      <c r="AP1655" s="71"/>
      <c r="AQ1655" s="71"/>
      <c r="AR1655" s="71"/>
      <c r="AS1655" s="71"/>
      <c r="AT1655" s="71"/>
      <c r="AU1655" s="71"/>
      <c r="AV1655" s="71"/>
      <c r="AW1655" s="71"/>
      <c r="AX1655" s="71"/>
      <c r="AY1655" s="71"/>
      <c r="AZ1655" s="71"/>
      <c r="BA1655" s="71"/>
    </row>
    <row r="1656" spans="1:53" x14ac:dyDescent="0.75">
      <c r="A1656" s="71"/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  <c r="S1656" s="71"/>
      <c r="T1656" s="71"/>
      <c r="U1656" s="71"/>
      <c r="V1656" s="71"/>
      <c r="W1656" s="71"/>
      <c r="X1656" s="71"/>
      <c r="Y1656" s="71"/>
      <c r="Z1656" s="71"/>
      <c r="AE1656" s="71"/>
      <c r="AF1656" s="71"/>
      <c r="AG1656" s="71"/>
      <c r="AH1656" s="71"/>
      <c r="AI1656" s="71"/>
      <c r="AJ1656" s="71"/>
      <c r="AK1656" s="71"/>
      <c r="AL1656" s="71"/>
      <c r="AM1656" s="71"/>
      <c r="AN1656" s="71"/>
      <c r="AO1656" s="71"/>
      <c r="AP1656" s="71"/>
      <c r="AQ1656" s="71"/>
      <c r="AR1656" s="71"/>
      <c r="AS1656" s="71"/>
      <c r="AT1656" s="71"/>
      <c r="AU1656" s="71"/>
      <c r="AV1656" s="71"/>
      <c r="AW1656" s="71"/>
      <c r="AX1656" s="71"/>
      <c r="AY1656" s="71"/>
      <c r="AZ1656" s="71"/>
      <c r="BA1656" s="71"/>
    </row>
    <row r="1657" spans="1:53" x14ac:dyDescent="0.75">
      <c r="A1657" s="71"/>
      <c r="B1657" s="71"/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  <c r="Y1657" s="71"/>
      <c r="Z1657" s="71"/>
      <c r="AE1657" s="71"/>
      <c r="AF1657" s="71"/>
      <c r="AG1657" s="71"/>
      <c r="AH1657" s="71"/>
      <c r="AI1657" s="71"/>
      <c r="AJ1657" s="71"/>
      <c r="AK1657" s="71"/>
      <c r="AL1657" s="71"/>
      <c r="AM1657" s="71"/>
      <c r="AN1657" s="71"/>
      <c r="AO1657" s="71"/>
      <c r="AP1657" s="71"/>
      <c r="AQ1657" s="71"/>
      <c r="AR1657" s="71"/>
      <c r="AS1657" s="71"/>
      <c r="AT1657" s="71"/>
      <c r="AU1657" s="71"/>
      <c r="AV1657" s="71"/>
      <c r="AW1657" s="71"/>
      <c r="AX1657" s="71"/>
      <c r="AY1657" s="71"/>
      <c r="AZ1657" s="71"/>
      <c r="BA1657" s="71"/>
    </row>
    <row r="1658" spans="1:53" x14ac:dyDescent="0.75">
      <c r="A1658" s="71"/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  <c r="Y1658" s="71"/>
      <c r="Z1658" s="71"/>
      <c r="AE1658" s="71"/>
      <c r="AF1658" s="71"/>
      <c r="AG1658" s="71"/>
      <c r="AH1658" s="71"/>
      <c r="AI1658" s="71"/>
      <c r="AJ1658" s="71"/>
      <c r="AK1658" s="71"/>
      <c r="AL1658" s="71"/>
      <c r="AM1658" s="71"/>
      <c r="AN1658" s="71"/>
      <c r="AO1658" s="71"/>
      <c r="AP1658" s="71"/>
      <c r="AQ1658" s="71"/>
      <c r="AR1658" s="71"/>
      <c r="AS1658" s="71"/>
      <c r="AT1658" s="71"/>
      <c r="AU1658" s="71"/>
      <c r="AV1658" s="71"/>
      <c r="AW1658" s="71"/>
      <c r="AX1658" s="71"/>
      <c r="AY1658" s="71"/>
      <c r="AZ1658" s="71"/>
      <c r="BA1658" s="71"/>
    </row>
    <row r="1659" spans="1:53" x14ac:dyDescent="0.75">
      <c r="A1659" s="71"/>
      <c r="B1659" s="71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  <c r="Y1659" s="71"/>
      <c r="Z1659" s="71"/>
      <c r="AE1659" s="71"/>
      <c r="AF1659" s="71"/>
      <c r="AG1659" s="71"/>
      <c r="AH1659" s="71"/>
      <c r="AI1659" s="71"/>
      <c r="AJ1659" s="71"/>
      <c r="AK1659" s="71"/>
      <c r="AL1659" s="71"/>
      <c r="AM1659" s="71"/>
      <c r="AN1659" s="71"/>
      <c r="AO1659" s="71"/>
      <c r="AP1659" s="71"/>
      <c r="AQ1659" s="71"/>
      <c r="AR1659" s="71"/>
      <c r="AS1659" s="71"/>
      <c r="AT1659" s="71"/>
      <c r="AU1659" s="71"/>
      <c r="AV1659" s="71"/>
      <c r="AW1659" s="71"/>
      <c r="AX1659" s="71"/>
      <c r="AY1659" s="71"/>
      <c r="AZ1659" s="71"/>
      <c r="BA1659" s="71"/>
    </row>
    <row r="1660" spans="1:53" x14ac:dyDescent="0.75">
      <c r="A1660" s="71"/>
      <c r="B1660" s="71"/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  <c r="Y1660" s="71"/>
      <c r="Z1660" s="71"/>
      <c r="AE1660" s="71"/>
      <c r="AF1660" s="71"/>
      <c r="AG1660" s="71"/>
      <c r="AH1660" s="71"/>
      <c r="AI1660" s="71"/>
      <c r="AJ1660" s="71"/>
      <c r="AK1660" s="71"/>
      <c r="AL1660" s="71"/>
      <c r="AM1660" s="71"/>
      <c r="AN1660" s="71"/>
      <c r="AO1660" s="71"/>
      <c r="AP1660" s="71"/>
      <c r="AQ1660" s="71"/>
      <c r="AR1660" s="71"/>
      <c r="AS1660" s="71"/>
      <c r="AT1660" s="71"/>
      <c r="AU1660" s="71"/>
      <c r="AV1660" s="71"/>
      <c r="AW1660" s="71"/>
      <c r="AX1660" s="71"/>
      <c r="AY1660" s="71"/>
      <c r="AZ1660" s="71"/>
      <c r="BA1660" s="71"/>
    </row>
    <row r="1661" spans="1:53" x14ac:dyDescent="0.75">
      <c r="A1661" s="71"/>
      <c r="B1661" s="71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1"/>
      <c r="S1661" s="71"/>
      <c r="T1661" s="71"/>
      <c r="U1661" s="71"/>
      <c r="V1661" s="71"/>
      <c r="W1661" s="71"/>
      <c r="X1661" s="71"/>
      <c r="Y1661" s="71"/>
      <c r="Z1661" s="71"/>
      <c r="AE1661" s="71"/>
      <c r="AF1661" s="71"/>
      <c r="AG1661" s="71"/>
      <c r="AH1661" s="71"/>
      <c r="AI1661" s="71"/>
      <c r="AJ1661" s="71"/>
      <c r="AK1661" s="71"/>
      <c r="AL1661" s="71"/>
      <c r="AM1661" s="71"/>
      <c r="AN1661" s="71"/>
      <c r="AO1661" s="71"/>
      <c r="AP1661" s="71"/>
      <c r="AQ1661" s="71"/>
      <c r="AR1661" s="71"/>
      <c r="AS1661" s="71"/>
      <c r="AT1661" s="71"/>
      <c r="AU1661" s="71"/>
      <c r="AV1661" s="71"/>
      <c r="AW1661" s="71"/>
      <c r="AX1661" s="71"/>
      <c r="AY1661" s="71"/>
      <c r="AZ1661" s="71"/>
      <c r="BA1661" s="71"/>
    </row>
    <row r="1662" spans="1:53" x14ac:dyDescent="0.75">
      <c r="A1662" s="71"/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  <c r="R1662" s="71"/>
      <c r="S1662" s="71"/>
      <c r="T1662" s="71"/>
      <c r="U1662" s="71"/>
      <c r="V1662" s="71"/>
      <c r="W1662" s="71"/>
      <c r="X1662" s="71"/>
      <c r="Y1662" s="71"/>
      <c r="Z1662" s="71"/>
      <c r="AE1662" s="71"/>
      <c r="AF1662" s="71"/>
      <c r="AG1662" s="71"/>
      <c r="AH1662" s="71"/>
      <c r="AI1662" s="71"/>
      <c r="AJ1662" s="71"/>
      <c r="AK1662" s="71"/>
      <c r="AL1662" s="71"/>
      <c r="AM1662" s="71"/>
      <c r="AN1662" s="71"/>
      <c r="AO1662" s="71"/>
      <c r="AP1662" s="71"/>
      <c r="AQ1662" s="71"/>
      <c r="AR1662" s="71"/>
      <c r="AS1662" s="71"/>
      <c r="AT1662" s="71"/>
      <c r="AU1662" s="71"/>
      <c r="AV1662" s="71"/>
      <c r="AW1662" s="71"/>
      <c r="AX1662" s="71"/>
      <c r="AY1662" s="71"/>
      <c r="AZ1662" s="71"/>
      <c r="BA1662" s="71"/>
    </row>
    <row r="1663" spans="1:53" x14ac:dyDescent="0.75">
      <c r="A1663" s="71"/>
      <c r="B1663" s="71"/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P1663" s="71"/>
      <c r="Q1663" s="71"/>
      <c r="R1663" s="71"/>
      <c r="S1663" s="71"/>
      <c r="T1663" s="71"/>
      <c r="U1663" s="71"/>
      <c r="V1663" s="71"/>
      <c r="W1663" s="71"/>
      <c r="X1663" s="71"/>
      <c r="Y1663" s="71"/>
      <c r="Z1663" s="71"/>
      <c r="AE1663" s="71"/>
      <c r="AF1663" s="71"/>
      <c r="AG1663" s="71"/>
      <c r="AH1663" s="71"/>
      <c r="AI1663" s="71"/>
      <c r="AJ1663" s="71"/>
      <c r="AK1663" s="71"/>
      <c r="AL1663" s="71"/>
      <c r="AM1663" s="71"/>
      <c r="AN1663" s="71"/>
      <c r="AO1663" s="71"/>
      <c r="AP1663" s="71"/>
      <c r="AQ1663" s="71"/>
      <c r="AR1663" s="71"/>
      <c r="AS1663" s="71"/>
      <c r="AT1663" s="71"/>
      <c r="AU1663" s="71"/>
      <c r="AV1663" s="71"/>
      <c r="AW1663" s="71"/>
      <c r="AX1663" s="71"/>
      <c r="AY1663" s="71"/>
      <c r="AZ1663" s="71"/>
      <c r="BA1663" s="71"/>
    </row>
    <row r="1664" spans="1:53" x14ac:dyDescent="0.75">
      <c r="A1664" s="71"/>
      <c r="B1664" s="71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1"/>
      <c r="S1664" s="71"/>
      <c r="T1664" s="71"/>
      <c r="U1664" s="71"/>
      <c r="V1664" s="71"/>
      <c r="W1664" s="71"/>
      <c r="X1664" s="71"/>
      <c r="Y1664" s="71"/>
      <c r="Z1664" s="71"/>
      <c r="AE1664" s="71"/>
      <c r="AF1664" s="71"/>
      <c r="AG1664" s="71"/>
      <c r="AH1664" s="71"/>
      <c r="AI1664" s="71"/>
      <c r="AJ1664" s="71"/>
      <c r="AK1664" s="71"/>
      <c r="AL1664" s="71"/>
      <c r="AM1664" s="71"/>
      <c r="AN1664" s="71"/>
      <c r="AO1664" s="71"/>
      <c r="AP1664" s="71"/>
      <c r="AQ1664" s="71"/>
      <c r="AR1664" s="71"/>
      <c r="AS1664" s="71"/>
      <c r="AT1664" s="71"/>
      <c r="AU1664" s="71"/>
      <c r="AV1664" s="71"/>
      <c r="AW1664" s="71"/>
      <c r="AX1664" s="71"/>
      <c r="AY1664" s="71"/>
      <c r="AZ1664" s="71"/>
      <c r="BA1664" s="71"/>
    </row>
    <row r="1665" spans="1:53" x14ac:dyDescent="0.75">
      <c r="A1665" s="71"/>
      <c r="B1665" s="71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P1665" s="71"/>
      <c r="Q1665" s="71"/>
      <c r="R1665" s="71"/>
      <c r="S1665" s="71"/>
      <c r="T1665" s="71"/>
      <c r="U1665" s="71"/>
      <c r="V1665" s="71"/>
      <c r="W1665" s="71"/>
      <c r="X1665" s="71"/>
      <c r="Y1665" s="71"/>
      <c r="Z1665" s="71"/>
      <c r="AE1665" s="71"/>
      <c r="AF1665" s="71"/>
      <c r="AG1665" s="71"/>
      <c r="AH1665" s="71"/>
      <c r="AI1665" s="71"/>
      <c r="AJ1665" s="71"/>
      <c r="AK1665" s="71"/>
      <c r="AL1665" s="71"/>
      <c r="AM1665" s="71"/>
      <c r="AN1665" s="71"/>
      <c r="AO1665" s="71"/>
      <c r="AP1665" s="71"/>
      <c r="AQ1665" s="71"/>
      <c r="AR1665" s="71"/>
      <c r="AS1665" s="71"/>
      <c r="AT1665" s="71"/>
      <c r="AU1665" s="71"/>
      <c r="AV1665" s="71"/>
      <c r="AW1665" s="71"/>
      <c r="AX1665" s="71"/>
      <c r="AY1665" s="71"/>
      <c r="AZ1665" s="71"/>
      <c r="BA1665" s="71"/>
    </row>
    <row r="1666" spans="1:53" x14ac:dyDescent="0.75">
      <c r="A1666" s="71"/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  <c r="Q1666" s="71"/>
      <c r="R1666" s="71"/>
      <c r="S1666" s="71"/>
      <c r="T1666" s="71"/>
      <c r="U1666" s="71"/>
      <c r="V1666" s="71"/>
      <c r="W1666" s="71"/>
      <c r="X1666" s="71"/>
      <c r="Y1666" s="71"/>
      <c r="Z1666" s="71"/>
      <c r="AE1666" s="71"/>
      <c r="AF1666" s="71"/>
      <c r="AG1666" s="71"/>
      <c r="AH1666" s="71"/>
      <c r="AI1666" s="71"/>
      <c r="AJ1666" s="71"/>
      <c r="AK1666" s="71"/>
      <c r="AL1666" s="71"/>
      <c r="AM1666" s="71"/>
      <c r="AN1666" s="71"/>
      <c r="AO1666" s="71"/>
      <c r="AP1666" s="71"/>
      <c r="AQ1666" s="71"/>
      <c r="AR1666" s="71"/>
      <c r="AS1666" s="71"/>
      <c r="AT1666" s="71"/>
      <c r="AU1666" s="71"/>
      <c r="AV1666" s="71"/>
      <c r="AW1666" s="71"/>
      <c r="AX1666" s="71"/>
      <c r="AY1666" s="71"/>
      <c r="AZ1666" s="71"/>
      <c r="BA1666" s="71"/>
    </row>
    <row r="1667" spans="1:53" x14ac:dyDescent="0.75">
      <c r="A1667" s="71"/>
      <c r="B1667" s="71"/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P1667" s="71"/>
      <c r="Q1667" s="71"/>
      <c r="R1667" s="71"/>
      <c r="S1667" s="71"/>
      <c r="T1667" s="71"/>
      <c r="U1667" s="71"/>
      <c r="V1667" s="71"/>
      <c r="W1667" s="71"/>
      <c r="X1667" s="71"/>
      <c r="Y1667" s="71"/>
      <c r="Z1667" s="71"/>
      <c r="AE1667" s="71"/>
      <c r="AF1667" s="71"/>
      <c r="AG1667" s="71"/>
      <c r="AH1667" s="71"/>
      <c r="AI1667" s="71"/>
      <c r="AJ1667" s="71"/>
      <c r="AK1667" s="71"/>
      <c r="AL1667" s="71"/>
      <c r="AM1667" s="71"/>
      <c r="AN1667" s="71"/>
      <c r="AO1667" s="71"/>
      <c r="AP1667" s="71"/>
      <c r="AQ1667" s="71"/>
      <c r="AR1667" s="71"/>
      <c r="AS1667" s="71"/>
      <c r="AT1667" s="71"/>
      <c r="AU1667" s="71"/>
      <c r="AV1667" s="71"/>
      <c r="AW1667" s="71"/>
      <c r="AX1667" s="71"/>
      <c r="AY1667" s="71"/>
      <c r="AZ1667" s="71"/>
      <c r="BA1667" s="71"/>
    </row>
    <row r="1668" spans="1:53" x14ac:dyDescent="0.75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P1668" s="71"/>
      <c r="Q1668" s="71"/>
      <c r="R1668" s="71"/>
      <c r="S1668" s="71"/>
      <c r="T1668" s="71"/>
      <c r="U1668" s="71"/>
      <c r="V1668" s="71"/>
      <c r="W1668" s="71"/>
      <c r="X1668" s="71"/>
      <c r="Y1668" s="71"/>
      <c r="Z1668" s="71"/>
      <c r="AE1668" s="71"/>
      <c r="AF1668" s="71"/>
      <c r="AG1668" s="71"/>
      <c r="AH1668" s="71"/>
      <c r="AI1668" s="71"/>
      <c r="AJ1668" s="71"/>
      <c r="AK1668" s="71"/>
      <c r="AL1668" s="71"/>
      <c r="AM1668" s="71"/>
      <c r="AN1668" s="71"/>
      <c r="AO1668" s="71"/>
      <c r="AP1668" s="71"/>
      <c r="AQ1668" s="71"/>
      <c r="AR1668" s="71"/>
      <c r="AS1668" s="71"/>
      <c r="AT1668" s="71"/>
      <c r="AU1668" s="71"/>
      <c r="AV1668" s="71"/>
      <c r="AW1668" s="71"/>
      <c r="AX1668" s="71"/>
      <c r="AY1668" s="71"/>
      <c r="AZ1668" s="71"/>
      <c r="BA1668" s="71"/>
    </row>
    <row r="1669" spans="1:53" x14ac:dyDescent="0.75">
      <c r="A1669" s="71"/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  <c r="R1669" s="71"/>
      <c r="S1669" s="71"/>
      <c r="T1669" s="71"/>
      <c r="U1669" s="71"/>
      <c r="V1669" s="71"/>
      <c r="W1669" s="71"/>
      <c r="X1669" s="71"/>
      <c r="Y1669" s="71"/>
      <c r="Z1669" s="71"/>
      <c r="AE1669" s="71"/>
      <c r="AF1669" s="71"/>
      <c r="AG1669" s="71"/>
      <c r="AH1669" s="71"/>
      <c r="AI1669" s="71"/>
      <c r="AJ1669" s="71"/>
      <c r="AK1669" s="71"/>
      <c r="AL1669" s="71"/>
      <c r="AM1669" s="71"/>
      <c r="AN1669" s="71"/>
      <c r="AO1669" s="71"/>
      <c r="AP1669" s="71"/>
      <c r="AQ1669" s="71"/>
      <c r="AR1669" s="71"/>
      <c r="AS1669" s="71"/>
      <c r="AT1669" s="71"/>
      <c r="AU1669" s="71"/>
      <c r="AV1669" s="71"/>
      <c r="AW1669" s="71"/>
      <c r="AX1669" s="71"/>
      <c r="AY1669" s="71"/>
      <c r="AZ1669" s="71"/>
      <c r="BA1669" s="71"/>
    </row>
    <row r="1670" spans="1:53" x14ac:dyDescent="0.75">
      <c r="A1670" s="71"/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  <c r="R1670" s="71"/>
      <c r="S1670" s="71"/>
      <c r="T1670" s="71"/>
      <c r="U1670" s="71"/>
      <c r="V1670" s="71"/>
      <c r="W1670" s="71"/>
      <c r="X1670" s="71"/>
      <c r="Y1670" s="71"/>
      <c r="Z1670" s="71"/>
      <c r="AE1670" s="71"/>
      <c r="AF1670" s="71"/>
      <c r="AG1670" s="71"/>
      <c r="AH1670" s="71"/>
      <c r="AI1670" s="71"/>
      <c r="AJ1670" s="71"/>
      <c r="AK1670" s="71"/>
      <c r="AL1670" s="71"/>
      <c r="AM1670" s="71"/>
      <c r="AN1670" s="71"/>
      <c r="AO1670" s="71"/>
      <c r="AP1670" s="71"/>
      <c r="AQ1670" s="71"/>
      <c r="AR1670" s="71"/>
      <c r="AS1670" s="71"/>
      <c r="AT1670" s="71"/>
      <c r="AU1670" s="71"/>
      <c r="AV1670" s="71"/>
      <c r="AW1670" s="71"/>
      <c r="AX1670" s="71"/>
      <c r="AY1670" s="71"/>
      <c r="AZ1670" s="71"/>
      <c r="BA1670" s="71"/>
    </row>
    <row r="1671" spans="1:53" x14ac:dyDescent="0.75">
      <c r="A1671" s="71"/>
      <c r="B1671" s="71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P1671" s="71"/>
      <c r="Q1671" s="71"/>
      <c r="R1671" s="71"/>
      <c r="S1671" s="71"/>
      <c r="T1671" s="71"/>
      <c r="U1671" s="71"/>
      <c r="V1671" s="71"/>
      <c r="W1671" s="71"/>
      <c r="X1671" s="71"/>
      <c r="Y1671" s="71"/>
      <c r="Z1671" s="71"/>
      <c r="AE1671" s="71"/>
      <c r="AF1671" s="71"/>
      <c r="AG1671" s="71"/>
      <c r="AH1671" s="71"/>
      <c r="AI1671" s="71"/>
      <c r="AJ1671" s="71"/>
      <c r="AK1671" s="71"/>
      <c r="AL1671" s="71"/>
      <c r="AM1671" s="71"/>
      <c r="AN1671" s="71"/>
      <c r="AO1671" s="71"/>
      <c r="AP1671" s="71"/>
      <c r="AQ1671" s="71"/>
      <c r="AR1671" s="71"/>
      <c r="AS1671" s="71"/>
      <c r="AT1671" s="71"/>
      <c r="AU1671" s="71"/>
      <c r="AV1671" s="71"/>
      <c r="AW1671" s="71"/>
      <c r="AX1671" s="71"/>
      <c r="AY1671" s="71"/>
      <c r="AZ1671" s="71"/>
      <c r="BA1671" s="71"/>
    </row>
    <row r="1672" spans="1:53" x14ac:dyDescent="0.75">
      <c r="A1672" s="71"/>
      <c r="B1672" s="71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P1672" s="71"/>
      <c r="Q1672" s="71"/>
      <c r="R1672" s="71"/>
      <c r="S1672" s="71"/>
      <c r="T1672" s="71"/>
      <c r="U1672" s="71"/>
      <c r="V1672" s="71"/>
      <c r="W1672" s="71"/>
      <c r="X1672" s="71"/>
      <c r="Y1672" s="71"/>
      <c r="Z1672" s="71"/>
      <c r="AE1672" s="71"/>
      <c r="AF1672" s="71"/>
      <c r="AG1672" s="71"/>
      <c r="AH1672" s="71"/>
      <c r="AI1672" s="71"/>
      <c r="AJ1672" s="71"/>
      <c r="AK1672" s="71"/>
      <c r="AL1672" s="71"/>
      <c r="AM1672" s="71"/>
      <c r="AN1672" s="71"/>
      <c r="AO1672" s="71"/>
      <c r="AP1672" s="71"/>
      <c r="AQ1672" s="71"/>
      <c r="AR1672" s="71"/>
      <c r="AS1672" s="71"/>
      <c r="AT1672" s="71"/>
      <c r="AU1672" s="71"/>
      <c r="AV1672" s="71"/>
      <c r="AW1672" s="71"/>
      <c r="AX1672" s="71"/>
      <c r="AY1672" s="71"/>
      <c r="AZ1672" s="71"/>
      <c r="BA1672" s="71"/>
    </row>
    <row r="1673" spans="1:53" x14ac:dyDescent="0.75">
      <c r="A1673" s="71"/>
      <c r="B1673" s="71"/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P1673" s="71"/>
      <c r="Q1673" s="71"/>
      <c r="R1673" s="71"/>
      <c r="S1673" s="71"/>
      <c r="T1673" s="71"/>
      <c r="U1673" s="71"/>
      <c r="V1673" s="71"/>
      <c r="W1673" s="71"/>
      <c r="X1673" s="71"/>
      <c r="Y1673" s="71"/>
      <c r="Z1673" s="71"/>
      <c r="AE1673" s="71"/>
      <c r="AF1673" s="71"/>
      <c r="AG1673" s="71"/>
      <c r="AH1673" s="71"/>
      <c r="AI1673" s="71"/>
      <c r="AJ1673" s="71"/>
      <c r="AK1673" s="71"/>
      <c r="AL1673" s="71"/>
      <c r="AM1673" s="71"/>
      <c r="AN1673" s="71"/>
      <c r="AO1673" s="71"/>
      <c r="AP1673" s="71"/>
      <c r="AQ1673" s="71"/>
      <c r="AR1673" s="71"/>
      <c r="AS1673" s="71"/>
      <c r="AT1673" s="71"/>
      <c r="AU1673" s="71"/>
      <c r="AV1673" s="71"/>
      <c r="AW1673" s="71"/>
      <c r="AX1673" s="71"/>
      <c r="AY1673" s="71"/>
      <c r="AZ1673" s="71"/>
      <c r="BA1673" s="71"/>
    </row>
    <row r="1674" spans="1:53" x14ac:dyDescent="0.75">
      <c r="A1674" s="71"/>
      <c r="B1674" s="71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P1674" s="71"/>
      <c r="Q1674" s="71"/>
      <c r="R1674" s="71"/>
      <c r="S1674" s="71"/>
      <c r="T1674" s="71"/>
      <c r="U1674" s="71"/>
      <c r="V1674" s="71"/>
      <c r="W1674" s="71"/>
      <c r="X1674" s="71"/>
      <c r="Y1674" s="71"/>
      <c r="Z1674" s="71"/>
      <c r="AE1674" s="71"/>
      <c r="AF1674" s="71"/>
      <c r="AG1674" s="71"/>
      <c r="AH1674" s="71"/>
      <c r="AI1674" s="71"/>
      <c r="AJ1674" s="71"/>
      <c r="AK1674" s="71"/>
      <c r="AL1674" s="71"/>
      <c r="AM1674" s="71"/>
      <c r="AN1674" s="71"/>
      <c r="AO1674" s="71"/>
      <c r="AP1674" s="71"/>
      <c r="AQ1674" s="71"/>
      <c r="AR1674" s="71"/>
      <c r="AS1674" s="71"/>
      <c r="AT1674" s="71"/>
      <c r="AU1674" s="71"/>
      <c r="AV1674" s="71"/>
      <c r="AW1674" s="71"/>
      <c r="AX1674" s="71"/>
      <c r="AY1674" s="71"/>
      <c r="AZ1674" s="71"/>
      <c r="BA1674" s="71"/>
    </row>
    <row r="1675" spans="1:53" x14ac:dyDescent="0.75">
      <c r="A1675" s="71"/>
      <c r="B1675" s="71"/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P1675" s="71"/>
      <c r="Q1675" s="71"/>
      <c r="R1675" s="71"/>
      <c r="S1675" s="71"/>
      <c r="T1675" s="71"/>
      <c r="U1675" s="71"/>
      <c r="V1675" s="71"/>
      <c r="W1675" s="71"/>
      <c r="X1675" s="71"/>
      <c r="Y1675" s="71"/>
      <c r="Z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</row>
    <row r="1676" spans="1:53" x14ac:dyDescent="0.75">
      <c r="A1676" s="71"/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P1676" s="71"/>
      <c r="Q1676" s="71"/>
      <c r="R1676" s="71"/>
      <c r="S1676" s="71"/>
      <c r="T1676" s="71"/>
      <c r="U1676" s="71"/>
      <c r="V1676" s="71"/>
      <c r="W1676" s="71"/>
      <c r="X1676" s="71"/>
      <c r="Y1676" s="71"/>
      <c r="Z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</row>
    <row r="1677" spans="1:53" x14ac:dyDescent="0.75">
      <c r="A1677" s="71"/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  <c r="R1677" s="71"/>
      <c r="S1677" s="71"/>
      <c r="T1677" s="71"/>
      <c r="U1677" s="71"/>
      <c r="V1677" s="71"/>
      <c r="W1677" s="71"/>
      <c r="X1677" s="71"/>
      <c r="Y1677" s="71"/>
      <c r="Z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</row>
    <row r="1678" spans="1:53" x14ac:dyDescent="0.75">
      <c r="A1678" s="71"/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  <c r="R1678" s="71"/>
      <c r="S1678" s="71"/>
      <c r="T1678" s="71"/>
      <c r="U1678" s="71"/>
      <c r="V1678" s="71"/>
      <c r="W1678" s="71"/>
      <c r="X1678" s="71"/>
      <c r="Y1678" s="71"/>
      <c r="Z1678" s="71"/>
      <c r="AE1678" s="71"/>
      <c r="AF1678" s="71"/>
      <c r="AG1678" s="71"/>
      <c r="AH1678" s="71"/>
      <c r="AI1678" s="71"/>
      <c r="AJ1678" s="71"/>
      <c r="AK1678" s="71"/>
      <c r="AL1678" s="71"/>
      <c r="AM1678" s="71"/>
      <c r="AN1678" s="71"/>
      <c r="AO1678" s="71"/>
      <c r="AP1678" s="71"/>
      <c r="AQ1678" s="71"/>
      <c r="AR1678" s="71"/>
      <c r="AS1678" s="71"/>
      <c r="AT1678" s="71"/>
      <c r="AU1678" s="71"/>
      <c r="AV1678" s="71"/>
      <c r="AW1678" s="71"/>
      <c r="AX1678" s="71"/>
      <c r="AY1678" s="71"/>
      <c r="AZ1678" s="71"/>
      <c r="BA1678" s="71"/>
    </row>
    <row r="1679" spans="1:53" x14ac:dyDescent="0.75">
      <c r="A1679" s="71"/>
      <c r="B1679" s="71"/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P1679" s="71"/>
      <c r="Q1679" s="71"/>
      <c r="R1679" s="71"/>
      <c r="S1679" s="71"/>
      <c r="T1679" s="71"/>
      <c r="U1679" s="71"/>
      <c r="V1679" s="71"/>
      <c r="W1679" s="71"/>
      <c r="X1679" s="71"/>
      <c r="Y1679" s="71"/>
      <c r="Z1679" s="71"/>
      <c r="AE1679" s="71"/>
      <c r="AF1679" s="71"/>
      <c r="AG1679" s="71"/>
      <c r="AH1679" s="71"/>
      <c r="AI1679" s="71"/>
      <c r="AJ1679" s="71"/>
      <c r="AK1679" s="71"/>
      <c r="AL1679" s="71"/>
      <c r="AM1679" s="71"/>
      <c r="AN1679" s="71"/>
      <c r="AO1679" s="71"/>
      <c r="AP1679" s="71"/>
      <c r="AQ1679" s="71"/>
      <c r="AR1679" s="71"/>
      <c r="AS1679" s="71"/>
      <c r="AT1679" s="71"/>
      <c r="AU1679" s="71"/>
      <c r="AV1679" s="71"/>
      <c r="AW1679" s="71"/>
      <c r="AX1679" s="71"/>
      <c r="AY1679" s="71"/>
      <c r="AZ1679" s="71"/>
      <c r="BA1679" s="71"/>
    </row>
    <row r="1680" spans="1:53" x14ac:dyDescent="0.75">
      <c r="A1680" s="71"/>
      <c r="B1680" s="71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  <c r="X1680" s="71"/>
      <c r="Y1680" s="71"/>
      <c r="Z1680" s="71"/>
      <c r="AE1680" s="71"/>
      <c r="AF1680" s="71"/>
      <c r="AG1680" s="71"/>
      <c r="AH1680" s="71"/>
      <c r="AI1680" s="71"/>
      <c r="AJ1680" s="71"/>
      <c r="AK1680" s="71"/>
      <c r="AL1680" s="71"/>
      <c r="AM1680" s="71"/>
      <c r="AN1680" s="71"/>
      <c r="AO1680" s="71"/>
      <c r="AP1680" s="71"/>
      <c r="AQ1680" s="71"/>
      <c r="AR1680" s="71"/>
      <c r="AS1680" s="71"/>
      <c r="AT1680" s="71"/>
      <c r="AU1680" s="71"/>
      <c r="AV1680" s="71"/>
      <c r="AW1680" s="71"/>
      <c r="AX1680" s="71"/>
      <c r="AY1680" s="71"/>
      <c r="AZ1680" s="71"/>
      <c r="BA1680" s="71"/>
    </row>
    <row r="1681" spans="1:53" x14ac:dyDescent="0.75">
      <c r="A1681" s="71"/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71"/>
      <c r="Q1681" s="71"/>
      <c r="R1681" s="71"/>
      <c r="S1681" s="71"/>
      <c r="T1681" s="71"/>
      <c r="U1681" s="71"/>
      <c r="V1681" s="71"/>
      <c r="W1681" s="71"/>
      <c r="X1681" s="71"/>
      <c r="Y1681" s="71"/>
      <c r="Z1681" s="71"/>
      <c r="AE1681" s="71"/>
      <c r="AF1681" s="71"/>
      <c r="AG1681" s="71"/>
      <c r="AH1681" s="71"/>
      <c r="AI1681" s="71"/>
      <c r="AJ1681" s="71"/>
      <c r="AK1681" s="71"/>
      <c r="AL1681" s="71"/>
      <c r="AM1681" s="71"/>
      <c r="AN1681" s="71"/>
      <c r="AO1681" s="71"/>
      <c r="AP1681" s="71"/>
      <c r="AQ1681" s="71"/>
      <c r="AR1681" s="71"/>
      <c r="AS1681" s="71"/>
      <c r="AT1681" s="71"/>
      <c r="AU1681" s="71"/>
      <c r="AV1681" s="71"/>
      <c r="AW1681" s="71"/>
      <c r="AX1681" s="71"/>
      <c r="AY1681" s="71"/>
      <c r="AZ1681" s="71"/>
      <c r="BA1681" s="71"/>
    </row>
    <row r="1682" spans="1:53" x14ac:dyDescent="0.75">
      <c r="A1682" s="71"/>
      <c r="B1682" s="71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71"/>
      <c r="S1682" s="71"/>
      <c r="T1682" s="71"/>
      <c r="U1682" s="71"/>
      <c r="V1682" s="71"/>
      <c r="W1682" s="71"/>
      <c r="X1682" s="71"/>
      <c r="Y1682" s="71"/>
      <c r="Z1682" s="71"/>
      <c r="AE1682" s="71"/>
      <c r="AF1682" s="71"/>
      <c r="AG1682" s="71"/>
      <c r="AH1682" s="71"/>
      <c r="AI1682" s="71"/>
      <c r="AJ1682" s="71"/>
      <c r="AK1682" s="71"/>
      <c r="AL1682" s="71"/>
      <c r="AM1682" s="71"/>
      <c r="AN1682" s="71"/>
      <c r="AO1682" s="71"/>
      <c r="AP1682" s="71"/>
      <c r="AQ1682" s="71"/>
      <c r="AR1682" s="71"/>
      <c r="AS1682" s="71"/>
      <c r="AT1682" s="71"/>
      <c r="AU1682" s="71"/>
      <c r="AV1682" s="71"/>
      <c r="AW1682" s="71"/>
      <c r="AX1682" s="71"/>
      <c r="AY1682" s="71"/>
      <c r="AZ1682" s="71"/>
      <c r="BA1682" s="71"/>
    </row>
    <row r="1683" spans="1:53" x14ac:dyDescent="0.75">
      <c r="A1683" s="71"/>
      <c r="B1683" s="71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71"/>
      <c r="S1683" s="71"/>
      <c r="T1683" s="71"/>
      <c r="U1683" s="71"/>
      <c r="V1683" s="71"/>
      <c r="W1683" s="71"/>
      <c r="X1683" s="71"/>
      <c r="Y1683" s="71"/>
      <c r="Z1683" s="71"/>
      <c r="AE1683" s="71"/>
      <c r="AF1683" s="71"/>
      <c r="AG1683" s="71"/>
      <c r="AH1683" s="71"/>
      <c r="AI1683" s="71"/>
      <c r="AJ1683" s="71"/>
      <c r="AK1683" s="71"/>
      <c r="AL1683" s="71"/>
      <c r="AM1683" s="71"/>
      <c r="AN1683" s="71"/>
      <c r="AO1683" s="71"/>
      <c r="AP1683" s="71"/>
      <c r="AQ1683" s="71"/>
      <c r="AR1683" s="71"/>
      <c r="AS1683" s="71"/>
      <c r="AT1683" s="71"/>
      <c r="AU1683" s="71"/>
      <c r="AV1683" s="71"/>
      <c r="AW1683" s="71"/>
      <c r="AX1683" s="71"/>
      <c r="AY1683" s="71"/>
      <c r="AZ1683" s="71"/>
      <c r="BA1683" s="71"/>
    </row>
    <row r="1684" spans="1:53" x14ac:dyDescent="0.75">
      <c r="A1684" s="71"/>
      <c r="B1684" s="71"/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P1684" s="71"/>
      <c r="Q1684" s="71"/>
      <c r="R1684" s="71"/>
      <c r="S1684" s="71"/>
      <c r="T1684" s="71"/>
      <c r="U1684" s="71"/>
      <c r="V1684" s="71"/>
      <c r="W1684" s="71"/>
      <c r="X1684" s="71"/>
      <c r="Y1684" s="71"/>
      <c r="Z1684" s="71"/>
      <c r="AE1684" s="71"/>
      <c r="AF1684" s="71"/>
      <c r="AG1684" s="71"/>
      <c r="AH1684" s="71"/>
      <c r="AI1684" s="71"/>
      <c r="AJ1684" s="71"/>
      <c r="AK1684" s="71"/>
      <c r="AL1684" s="71"/>
      <c r="AM1684" s="71"/>
      <c r="AN1684" s="71"/>
      <c r="AO1684" s="71"/>
      <c r="AP1684" s="71"/>
      <c r="AQ1684" s="71"/>
      <c r="AR1684" s="71"/>
      <c r="AS1684" s="71"/>
      <c r="AT1684" s="71"/>
      <c r="AU1684" s="71"/>
      <c r="AV1684" s="71"/>
      <c r="AW1684" s="71"/>
      <c r="AX1684" s="71"/>
      <c r="AY1684" s="71"/>
      <c r="AZ1684" s="71"/>
      <c r="BA1684" s="71"/>
    </row>
    <row r="1685" spans="1:53" x14ac:dyDescent="0.75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  <c r="S1685" s="71"/>
      <c r="T1685" s="71"/>
      <c r="U1685" s="71"/>
      <c r="V1685" s="71"/>
      <c r="W1685" s="71"/>
      <c r="X1685" s="71"/>
      <c r="Y1685" s="71"/>
      <c r="Z1685" s="71"/>
      <c r="AE1685" s="71"/>
      <c r="AF1685" s="71"/>
      <c r="AG1685" s="71"/>
      <c r="AH1685" s="71"/>
      <c r="AI1685" s="71"/>
      <c r="AJ1685" s="71"/>
      <c r="AK1685" s="71"/>
      <c r="AL1685" s="71"/>
      <c r="AM1685" s="71"/>
      <c r="AN1685" s="71"/>
      <c r="AO1685" s="71"/>
      <c r="AP1685" s="71"/>
      <c r="AQ1685" s="71"/>
      <c r="AR1685" s="71"/>
      <c r="AS1685" s="71"/>
      <c r="AT1685" s="71"/>
      <c r="AU1685" s="71"/>
      <c r="AV1685" s="71"/>
      <c r="AW1685" s="71"/>
      <c r="AX1685" s="71"/>
      <c r="AY1685" s="71"/>
      <c r="AZ1685" s="71"/>
      <c r="BA1685" s="71"/>
    </row>
    <row r="1686" spans="1:53" x14ac:dyDescent="0.75">
      <c r="A1686" s="71"/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  <c r="R1686" s="71"/>
      <c r="S1686" s="71"/>
      <c r="T1686" s="71"/>
      <c r="U1686" s="71"/>
      <c r="V1686" s="71"/>
      <c r="W1686" s="71"/>
      <c r="X1686" s="71"/>
      <c r="Y1686" s="71"/>
      <c r="Z1686" s="71"/>
      <c r="AE1686" s="71"/>
      <c r="AF1686" s="71"/>
      <c r="AG1686" s="71"/>
      <c r="AH1686" s="71"/>
      <c r="AI1686" s="71"/>
      <c r="AJ1686" s="71"/>
      <c r="AK1686" s="71"/>
      <c r="AL1686" s="71"/>
      <c r="AM1686" s="71"/>
      <c r="AN1686" s="71"/>
      <c r="AO1686" s="71"/>
      <c r="AP1686" s="71"/>
      <c r="AQ1686" s="71"/>
      <c r="AR1686" s="71"/>
      <c r="AS1686" s="71"/>
      <c r="AT1686" s="71"/>
      <c r="AU1686" s="71"/>
      <c r="AV1686" s="71"/>
      <c r="AW1686" s="71"/>
      <c r="AX1686" s="71"/>
      <c r="AY1686" s="71"/>
      <c r="AZ1686" s="71"/>
      <c r="BA1686" s="71"/>
    </row>
    <row r="1687" spans="1:53" x14ac:dyDescent="0.75">
      <c r="A1687" s="71"/>
      <c r="B1687" s="71"/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  <c r="S1687" s="71"/>
      <c r="T1687" s="71"/>
      <c r="U1687" s="71"/>
      <c r="V1687" s="71"/>
      <c r="W1687" s="71"/>
      <c r="X1687" s="71"/>
      <c r="Y1687" s="71"/>
      <c r="Z1687" s="71"/>
      <c r="AE1687" s="71"/>
      <c r="AF1687" s="71"/>
      <c r="AG1687" s="71"/>
      <c r="AH1687" s="71"/>
      <c r="AI1687" s="71"/>
      <c r="AJ1687" s="71"/>
      <c r="AK1687" s="71"/>
      <c r="AL1687" s="71"/>
      <c r="AM1687" s="71"/>
      <c r="AN1687" s="71"/>
      <c r="AO1687" s="71"/>
      <c r="AP1687" s="71"/>
      <c r="AQ1687" s="71"/>
      <c r="AR1687" s="71"/>
      <c r="AS1687" s="71"/>
      <c r="AT1687" s="71"/>
      <c r="AU1687" s="71"/>
      <c r="AV1687" s="71"/>
      <c r="AW1687" s="71"/>
      <c r="AX1687" s="71"/>
      <c r="AY1687" s="71"/>
      <c r="AZ1687" s="71"/>
      <c r="BA1687" s="71"/>
    </row>
    <row r="1688" spans="1:53" x14ac:dyDescent="0.75">
      <c r="A1688" s="71"/>
      <c r="B1688" s="71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  <c r="S1688" s="71"/>
      <c r="T1688" s="71"/>
      <c r="U1688" s="71"/>
      <c r="V1688" s="71"/>
      <c r="W1688" s="71"/>
      <c r="X1688" s="71"/>
      <c r="Y1688" s="71"/>
      <c r="Z1688" s="71"/>
      <c r="AE1688" s="71"/>
      <c r="AF1688" s="71"/>
      <c r="AG1688" s="71"/>
      <c r="AH1688" s="71"/>
      <c r="AI1688" s="71"/>
      <c r="AJ1688" s="71"/>
      <c r="AK1688" s="71"/>
      <c r="AL1688" s="71"/>
      <c r="AM1688" s="71"/>
      <c r="AN1688" s="71"/>
      <c r="AO1688" s="71"/>
      <c r="AP1688" s="71"/>
      <c r="AQ1688" s="71"/>
      <c r="AR1688" s="71"/>
      <c r="AS1688" s="71"/>
      <c r="AT1688" s="71"/>
      <c r="AU1688" s="71"/>
      <c r="AV1688" s="71"/>
      <c r="AW1688" s="71"/>
      <c r="AX1688" s="71"/>
      <c r="AY1688" s="71"/>
      <c r="AZ1688" s="71"/>
      <c r="BA1688" s="71"/>
    </row>
    <row r="1689" spans="1:53" x14ac:dyDescent="0.75">
      <c r="A1689" s="71"/>
      <c r="B1689" s="71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P1689" s="71"/>
      <c r="Q1689" s="71"/>
      <c r="R1689" s="71"/>
      <c r="S1689" s="71"/>
      <c r="T1689" s="71"/>
      <c r="U1689" s="71"/>
      <c r="V1689" s="71"/>
      <c r="W1689" s="71"/>
      <c r="X1689" s="71"/>
      <c r="Y1689" s="71"/>
      <c r="Z1689" s="71"/>
      <c r="AE1689" s="71"/>
      <c r="AF1689" s="71"/>
      <c r="AG1689" s="71"/>
      <c r="AH1689" s="71"/>
      <c r="AI1689" s="71"/>
      <c r="AJ1689" s="71"/>
      <c r="AK1689" s="71"/>
      <c r="AL1689" s="71"/>
      <c r="AM1689" s="71"/>
      <c r="AN1689" s="71"/>
      <c r="AO1689" s="71"/>
      <c r="AP1689" s="71"/>
      <c r="AQ1689" s="71"/>
      <c r="AR1689" s="71"/>
      <c r="AS1689" s="71"/>
      <c r="AT1689" s="71"/>
      <c r="AU1689" s="71"/>
      <c r="AV1689" s="71"/>
      <c r="AW1689" s="71"/>
      <c r="AX1689" s="71"/>
      <c r="AY1689" s="71"/>
      <c r="AZ1689" s="71"/>
      <c r="BA1689" s="71"/>
    </row>
    <row r="1690" spans="1:53" x14ac:dyDescent="0.75">
      <c r="A1690" s="71"/>
      <c r="B1690" s="71"/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  <c r="S1690" s="71"/>
      <c r="T1690" s="71"/>
      <c r="U1690" s="71"/>
      <c r="V1690" s="71"/>
      <c r="W1690" s="71"/>
      <c r="X1690" s="71"/>
      <c r="Y1690" s="71"/>
      <c r="Z1690" s="71"/>
      <c r="AE1690" s="71"/>
      <c r="AF1690" s="71"/>
      <c r="AG1690" s="71"/>
      <c r="AH1690" s="71"/>
      <c r="AI1690" s="71"/>
      <c r="AJ1690" s="71"/>
      <c r="AK1690" s="71"/>
      <c r="AL1690" s="71"/>
      <c r="AM1690" s="71"/>
      <c r="AN1690" s="71"/>
      <c r="AO1690" s="71"/>
      <c r="AP1690" s="71"/>
      <c r="AQ1690" s="71"/>
      <c r="AR1690" s="71"/>
      <c r="AS1690" s="71"/>
      <c r="AT1690" s="71"/>
      <c r="AU1690" s="71"/>
      <c r="AV1690" s="71"/>
      <c r="AW1690" s="71"/>
      <c r="AX1690" s="71"/>
      <c r="AY1690" s="71"/>
      <c r="AZ1690" s="71"/>
      <c r="BA1690" s="71"/>
    </row>
    <row r="1691" spans="1:53" x14ac:dyDescent="0.75">
      <c r="A1691" s="71"/>
      <c r="B1691" s="71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  <c r="S1691" s="71"/>
      <c r="T1691" s="71"/>
      <c r="U1691" s="71"/>
      <c r="V1691" s="71"/>
      <c r="W1691" s="71"/>
      <c r="X1691" s="71"/>
      <c r="Y1691" s="71"/>
      <c r="Z1691" s="71"/>
      <c r="AE1691" s="71"/>
      <c r="AF1691" s="71"/>
      <c r="AG1691" s="71"/>
      <c r="AH1691" s="71"/>
      <c r="AI1691" s="71"/>
      <c r="AJ1691" s="71"/>
      <c r="AK1691" s="71"/>
      <c r="AL1691" s="71"/>
      <c r="AM1691" s="71"/>
      <c r="AN1691" s="71"/>
      <c r="AO1691" s="71"/>
      <c r="AP1691" s="71"/>
      <c r="AQ1691" s="71"/>
      <c r="AR1691" s="71"/>
      <c r="AS1691" s="71"/>
      <c r="AT1691" s="71"/>
      <c r="AU1691" s="71"/>
      <c r="AV1691" s="71"/>
      <c r="AW1691" s="71"/>
      <c r="AX1691" s="71"/>
      <c r="AY1691" s="71"/>
      <c r="AZ1691" s="71"/>
      <c r="BA1691" s="71"/>
    </row>
    <row r="1692" spans="1:53" x14ac:dyDescent="0.75">
      <c r="A1692" s="71"/>
      <c r="B1692" s="71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P1692" s="71"/>
      <c r="Q1692" s="71"/>
      <c r="R1692" s="71"/>
      <c r="S1692" s="71"/>
      <c r="T1692" s="71"/>
      <c r="U1692" s="71"/>
      <c r="V1692" s="71"/>
      <c r="W1692" s="71"/>
      <c r="X1692" s="71"/>
      <c r="Y1692" s="71"/>
      <c r="Z1692" s="71"/>
      <c r="AE1692" s="71"/>
      <c r="AF1692" s="71"/>
      <c r="AG1692" s="71"/>
      <c r="AH1692" s="71"/>
      <c r="AI1692" s="71"/>
      <c r="AJ1692" s="71"/>
      <c r="AK1692" s="71"/>
      <c r="AL1692" s="71"/>
      <c r="AM1692" s="71"/>
      <c r="AN1692" s="71"/>
      <c r="AO1692" s="71"/>
      <c r="AP1692" s="71"/>
      <c r="AQ1692" s="71"/>
      <c r="AR1692" s="71"/>
      <c r="AS1692" s="71"/>
      <c r="AT1692" s="71"/>
      <c r="AU1692" s="71"/>
      <c r="AV1692" s="71"/>
      <c r="AW1692" s="71"/>
      <c r="AX1692" s="71"/>
      <c r="AY1692" s="71"/>
      <c r="AZ1692" s="71"/>
      <c r="BA1692" s="71"/>
    </row>
    <row r="1693" spans="1:53" x14ac:dyDescent="0.75">
      <c r="A1693" s="71"/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  <c r="S1693" s="71"/>
      <c r="T1693" s="71"/>
      <c r="U1693" s="71"/>
      <c r="V1693" s="71"/>
      <c r="W1693" s="71"/>
      <c r="X1693" s="71"/>
      <c r="Y1693" s="71"/>
      <c r="Z1693" s="71"/>
      <c r="AE1693" s="71"/>
      <c r="AF1693" s="71"/>
      <c r="AG1693" s="71"/>
      <c r="AH1693" s="71"/>
      <c r="AI1693" s="71"/>
      <c r="AJ1693" s="71"/>
      <c r="AK1693" s="71"/>
      <c r="AL1693" s="71"/>
      <c r="AM1693" s="71"/>
      <c r="AN1693" s="71"/>
      <c r="AO1693" s="71"/>
      <c r="AP1693" s="71"/>
      <c r="AQ1693" s="71"/>
      <c r="AR1693" s="71"/>
      <c r="AS1693" s="71"/>
      <c r="AT1693" s="71"/>
      <c r="AU1693" s="71"/>
      <c r="AV1693" s="71"/>
      <c r="AW1693" s="71"/>
      <c r="AX1693" s="71"/>
      <c r="AY1693" s="71"/>
      <c r="AZ1693" s="71"/>
      <c r="BA1693" s="71"/>
    </row>
    <row r="1694" spans="1:53" x14ac:dyDescent="0.75">
      <c r="A1694" s="71"/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  <c r="S1694" s="71"/>
      <c r="T1694" s="71"/>
      <c r="U1694" s="71"/>
      <c r="V1694" s="71"/>
      <c r="W1694" s="71"/>
      <c r="X1694" s="71"/>
      <c r="Y1694" s="71"/>
      <c r="Z1694" s="71"/>
      <c r="AE1694" s="71"/>
      <c r="AF1694" s="71"/>
      <c r="AG1694" s="71"/>
      <c r="AH1694" s="71"/>
      <c r="AI1694" s="71"/>
      <c r="AJ1694" s="71"/>
      <c r="AK1694" s="71"/>
      <c r="AL1694" s="71"/>
      <c r="AM1694" s="71"/>
      <c r="AN1694" s="71"/>
      <c r="AO1694" s="71"/>
      <c r="AP1694" s="71"/>
      <c r="AQ1694" s="71"/>
      <c r="AR1694" s="71"/>
      <c r="AS1694" s="71"/>
      <c r="AT1694" s="71"/>
      <c r="AU1694" s="71"/>
      <c r="AV1694" s="71"/>
      <c r="AW1694" s="71"/>
      <c r="AX1694" s="71"/>
      <c r="AY1694" s="71"/>
      <c r="AZ1694" s="71"/>
      <c r="BA1694" s="71"/>
    </row>
    <row r="1695" spans="1:53" x14ac:dyDescent="0.75">
      <c r="A1695" s="71"/>
      <c r="B1695" s="71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  <c r="Y1695" s="71"/>
      <c r="Z1695" s="71"/>
      <c r="AE1695" s="71"/>
      <c r="AF1695" s="71"/>
      <c r="AG1695" s="71"/>
      <c r="AH1695" s="71"/>
      <c r="AI1695" s="71"/>
      <c r="AJ1695" s="71"/>
      <c r="AK1695" s="71"/>
      <c r="AL1695" s="71"/>
      <c r="AM1695" s="71"/>
      <c r="AN1695" s="71"/>
      <c r="AO1695" s="71"/>
      <c r="AP1695" s="71"/>
      <c r="AQ1695" s="71"/>
      <c r="AR1695" s="71"/>
      <c r="AS1695" s="71"/>
      <c r="AT1695" s="71"/>
      <c r="AU1695" s="71"/>
      <c r="AV1695" s="71"/>
      <c r="AW1695" s="71"/>
      <c r="AX1695" s="71"/>
      <c r="AY1695" s="71"/>
      <c r="AZ1695" s="71"/>
      <c r="BA1695" s="71"/>
    </row>
    <row r="1696" spans="1:53" x14ac:dyDescent="0.75">
      <c r="A1696" s="71"/>
      <c r="B1696" s="71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  <c r="Y1696" s="71"/>
      <c r="Z1696" s="71"/>
      <c r="AE1696" s="71"/>
      <c r="AF1696" s="71"/>
      <c r="AG1696" s="71"/>
      <c r="AH1696" s="71"/>
      <c r="AI1696" s="71"/>
      <c r="AJ1696" s="71"/>
      <c r="AK1696" s="71"/>
      <c r="AL1696" s="71"/>
      <c r="AM1696" s="71"/>
      <c r="AN1696" s="71"/>
      <c r="AO1696" s="71"/>
      <c r="AP1696" s="71"/>
      <c r="AQ1696" s="71"/>
      <c r="AR1696" s="71"/>
      <c r="AS1696" s="71"/>
      <c r="AT1696" s="71"/>
      <c r="AU1696" s="71"/>
      <c r="AV1696" s="71"/>
      <c r="AW1696" s="71"/>
      <c r="AX1696" s="71"/>
      <c r="AY1696" s="71"/>
      <c r="AZ1696" s="71"/>
      <c r="BA1696" s="71"/>
    </row>
    <row r="1697" spans="1:53" x14ac:dyDescent="0.75">
      <c r="A1697" s="71"/>
      <c r="B1697" s="71"/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P1697" s="71"/>
      <c r="Q1697" s="71"/>
      <c r="R1697" s="71"/>
      <c r="S1697" s="71"/>
      <c r="T1697" s="71"/>
      <c r="U1697" s="71"/>
      <c r="V1697" s="71"/>
      <c r="W1697" s="71"/>
      <c r="X1697" s="71"/>
      <c r="Y1697" s="71"/>
      <c r="Z1697" s="71"/>
      <c r="AE1697" s="71"/>
      <c r="AF1697" s="71"/>
      <c r="AG1697" s="71"/>
      <c r="AH1697" s="71"/>
      <c r="AI1697" s="71"/>
      <c r="AJ1697" s="71"/>
      <c r="AK1697" s="71"/>
      <c r="AL1697" s="71"/>
      <c r="AM1697" s="71"/>
      <c r="AN1697" s="71"/>
      <c r="AO1697" s="71"/>
      <c r="AP1697" s="71"/>
      <c r="AQ1697" s="71"/>
      <c r="AR1697" s="71"/>
      <c r="AS1697" s="71"/>
      <c r="AT1697" s="71"/>
      <c r="AU1697" s="71"/>
      <c r="AV1697" s="71"/>
      <c r="AW1697" s="71"/>
      <c r="AX1697" s="71"/>
      <c r="AY1697" s="71"/>
      <c r="AZ1697" s="71"/>
      <c r="BA1697" s="71"/>
    </row>
    <row r="1698" spans="1:53" x14ac:dyDescent="0.75">
      <c r="A1698" s="71"/>
      <c r="B1698" s="71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P1698" s="71"/>
      <c r="Q1698" s="71"/>
      <c r="R1698" s="71"/>
      <c r="S1698" s="71"/>
      <c r="T1698" s="71"/>
      <c r="U1698" s="71"/>
      <c r="V1698" s="71"/>
      <c r="W1698" s="71"/>
      <c r="X1698" s="71"/>
      <c r="Y1698" s="71"/>
      <c r="Z1698" s="71"/>
      <c r="AE1698" s="71"/>
      <c r="AF1698" s="71"/>
      <c r="AG1698" s="71"/>
      <c r="AH1698" s="71"/>
      <c r="AI1698" s="71"/>
      <c r="AJ1698" s="71"/>
      <c r="AK1698" s="71"/>
      <c r="AL1698" s="71"/>
      <c r="AM1698" s="71"/>
      <c r="AN1698" s="71"/>
      <c r="AO1698" s="71"/>
      <c r="AP1698" s="71"/>
      <c r="AQ1698" s="71"/>
      <c r="AR1698" s="71"/>
      <c r="AS1698" s="71"/>
      <c r="AT1698" s="71"/>
      <c r="AU1698" s="71"/>
      <c r="AV1698" s="71"/>
      <c r="AW1698" s="71"/>
      <c r="AX1698" s="71"/>
      <c r="AY1698" s="71"/>
      <c r="AZ1698" s="71"/>
      <c r="BA1698" s="71"/>
    </row>
    <row r="1699" spans="1:53" x14ac:dyDescent="0.75">
      <c r="A1699" s="71"/>
      <c r="B1699" s="71"/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P1699" s="71"/>
      <c r="Q1699" s="71"/>
      <c r="R1699" s="71"/>
      <c r="S1699" s="71"/>
      <c r="T1699" s="71"/>
      <c r="U1699" s="71"/>
      <c r="V1699" s="71"/>
      <c r="W1699" s="71"/>
      <c r="X1699" s="71"/>
      <c r="Y1699" s="71"/>
      <c r="Z1699" s="71"/>
      <c r="AE1699" s="71"/>
      <c r="AF1699" s="71"/>
      <c r="AG1699" s="71"/>
      <c r="AH1699" s="71"/>
      <c r="AI1699" s="71"/>
      <c r="AJ1699" s="71"/>
      <c r="AK1699" s="71"/>
      <c r="AL1699" s="71"/>
      <c r="AM1699" s="71"/>
      <c r="AN1699" s="71"/>
      <c r="AO1699" s="71"/>
      <c r="AP1699" s="71"/>
      <c r="AQ1699" s="71"/>
      <c r="AR1699" s="71"/>
      <c r="AS1699" s="71"/>
      <c r="AT1699" s="71"/>
      <c r="AU1699" s="71"/>
      <c r="AV1699" s="71"/>
      <c r="AW1699" s="71"/>
      <c r="AX1699" s="71"/>
      <c r="AY1699" s="71"/>
      <c r="AZ1699" s="71"/>
      <c r="BA1699" s="71"/>
    </row>
    <row r="1700" spans="1:53" x14ac:dyDescent="0.75">
      <c r="A1700" s="71"/>
      <c r="B1700" s="71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P1700" s="71"/>
      <c r="Q1700" s="71"/>
      <c r="R1700" s="71"/>
      <c r="S1700" s="71"/>
      <c r="T1700" s="71"/>
      <c r="U1700" s="71"/>
      <c r="V1700" s="71"/>
      <c r="W1700" s="71"/>
      <c r="X1700" s="71"/>
      <c r="Y1700" s="71"/>
      <c r="Z1700" s="71"/>
      <c r="AE1700" s="71"/>
      <c r="AF1700" s="71"/>
      <c r="AG1700" s="71"/>
      <c r="AH1700" s="71"/>
      <c r="AI1700" s="71"/>
      <c r="AJ1700" s="71"/>
      <c r="AK1700" s="71"/>
      <c r="AL1700" s="71"/>
      <c r="AM1700" s="71"/>
      <c r="AN1700" s="71"/>
      <c r="AO1700" s="71"/>
      <c r="AP1700" s="71"/>
      <c r="AQ1700" s="71"/>
      <c r="AR1700" s="71"/>
      <c r="AS1700" s="71"/>
      <c r="AT1700" s="71"/>
      <c r="AU1700" s="71"/>
      <c r="AV1700" s="71"/>
      <c r="AW1700" s="71"/>
      <c r="AX1700" s="71"/>
      <c r="AY1700" s="71"/>
      <c r="AZ1700" s="71"/>
      <c r="BA1700" s="71"/>
    </row>
    <row r="1701" spans="1:53" x14ac:dyDescent="0.75">
      <c r="A1701" s="71"/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R1701" s="71"/>
      <c r="S1701" s="71"/>
      <c r="T1701" s="71"/>
      <c r="U1701" s="71"/>
      <c r="V1701" s="71"/>
      <c r="W1701" s="71"/>
      <c r="X1701" s="71"/>
      <c r="Y1701" s="71"/>
      <c r="Z1701" s="71"/>
      <c r="AE1701" s="71"/>
      <c r="AF1701" s="71"/>
      <c r="AG1701" s="71"/>
      <c r="AH1701" s="71"/>
      <c r="AI1701" s="71"/>
      <c r="AJ1701" s="71"/>
      <c r="AK1701" s="71"/>
      <c r="AL1701" s="71"/>
      <c r="AM1701" s="71"/>
      <c r="AN1701" s="71"/>
      <c r="AO1701" s="71"/>
      <c r="AP1701" s="71"/>
      <c r="AQ1701" s="71"/>
      <c r="AR1701" s="71"/>
      <c r="AS1701" s="71"/>
      <c r="AT1701" s="71"/>
      <c r="AU1701" s="71"/>
      <c r="AV1701" s="71"/>
      <c r="AW1701" s="71"/>
      <c r="AX1701" s="71"/>
      <c r="AY1701" s="71"/>
      <c r="AZ1701" s="71"/>
      <c r="BA1701" s="71"/>
    </row>
    <row r="1702" spans="1:53" x14ac:dyDescent="0.75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R1702" s="71"/>
      <c r="S1702" s="71"/>
      <c r="T1702" s="71"/>
      <c r="U1702" s="71"/>
      <c r="V1702" s="71"/>
      <c r="W1702" s="71"/>
      <c r="X1702" s="71"/>
      <c r="Y1702" s="71"/>
      <c r="Z1702" s="71"/>
      <c r="AE1702" s="71"/>
      <c r="AF1702" s="71"/>
      <c r="AG1702" s="71"/>
      <c r="AH1702" s="71"/>
      <c r="AI1702" s="71"/>
      <c r="AJ1702" s="71"/>
      <c r="AK1702" s="71"/>
      <c r="AL1702" s="71"/>
      <c r="AM1702" s="71"/>
      <c r="AN1702" s="71"/>
      <c r="AO1702" s="71"/>
      <c r="AP1702" s="71"/>
      <c r="AQ1702" s="71"/>
      <c r="AR1702" s="71"/>
      <c r="AS1702" s="71"/>
      <c r="AT1702" s="71"/>
      <c r="AU1702" s="71"/>
      <c r="AV1702" s="71"/>
      <c r="AW1702" s="71"/>
      <c r="AX1702" s="71"/>
      <c r="AY1702" s="71"/>
      <c r="AZ1702" s="71"/>
      <c r="BA1702" s="71"/>
    </row>
    <row r="1703" spans="1:53" x14ac:dyDescent="0.75">
      <c r="A1703" s="71"/>
      <c r="B1703" s="71"/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R1703" s="71"/>
      <c r="S1703" s="71"/>
      <c r="T1703" s="71"/>
      <c r="U1703" s="71"/>
      <c r="V1703" s="71"/>
      <c r="W1703" s="71"/>
      <c r="X1703" s="71"/>
      <c r="Y1703" s="71"/>
      <c r="Z1703" s="71"/>
      <c r="AE1703" s="71"/>
      <c r="AF1703" s="71"/>
      <c r="AG1703" s="71"/>
      <c r="AH1703" s="71"/>
      <c r="AI1703" s="71"/>
      <c r="AJ1703" s="71"/>
      <c r="AK1703" s="71"/>
      <c r="AL1703" s="71"/>
      <c r="AM1703" s="71"/>
      <c r="AN1703" s="71"/>
      <c r="AO1703" s="71"/>
      <c r="AP1703" s="71"/>
      <c r="AQ1703" s="71"/>
      <c r="AR1703" s="71"/>
      <c r="AS1703" s="71"/>
      <c r="AT1703" s="71"/>
      <c r="AU1703" s="71"/>
      <c r="AV1703" s="71"/>
      <c r="AW1703" s="71"/>
      <c r="AX1703" s="71"/>
      <c r="AY1703" s="71"/>
      <c r="AZ1703" s="71"/>
      <c r="BA1703" s="71"/>
    </row>
    <row r="1704" spans="1:53" x14ac:dyDescent="0.75">
      <c r="A1704" s="71"/>
      <c r="B1704" s="71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1"/>
      <c r="S1704" s="71"/>
      <c r="T1704" s="71"/>
      <c r="U1704" s="71"/>
      <c r="V1704" s="71"/>
      <c r="W1704" s="71"/>
      <c r="X1704" s="71"/>
      <c r="Y1704" s="71"/>
      <c r="Z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</row>
    <row r="1705" spans="1:53" x14ac:dyDescent="0.75">
      <c r="A1705" s="71"/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  <c r="R1705" s="71"/>
      <c r="S1705" s="71"/>
      <c r="T1705" s="71"/>
      <c r="U1705" s="71"/>
      <c r="V1705" s="71"/>
      <c r="W1705" s="71"/>
      <c r="X1705" s="71"/>
      <c r="Y1705" s="71"/>
      <c r="Z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</row>
    <row r="1706" spans="1:53" x14ac:dyDescent="0.75">
      <c r="A1706" s="71"/>
      <c r="B1706" s="71"/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P1706" s="71"/>
      <c r="Q1706" s="71"/>
      <c r="R1706" s="71"/>
      <c r="S1706" s="71"/>
      <c r="T1706" s="71"/>
      <c r="U1706" s="71"/>
      <c r="V1706" s="71"/>
      <c r="W1706" s="71"/>
      <c r="X1706" s="71"/>
      <c r="Y1706" s="71"/>
      <c r="Z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</row>
    <row r="1707" spans="1:53" x14ac:dyDescent="0.75">
      <c r="A1707" s="71"/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1"/>
      <c r="S1707" s="71"/>
      <c r="T1707" s="71"/>
      <c r="U1707" s="71"/>
      <c r="V1707" s="71"/>
      <c r="W1707" s="71"/>
      <c r="X1707" s="71"/>
      <c r="Y1707" s="71"/>
      <c r="Z1707" s="71"/>
      <c r="AE1707" s="71"/>
      <c r="AF1707" s="71"/>
      <c r="AG1707" s="71"/>
      <c r="AH1707" s="71"/>
      <c r="AI1707" s="71"/>
      <c r="AJ1707" s="71"/>
      <c r="AK1707" s="71"/>
      <c r="AL1707" s="71"/>
      <c r="AM1707" s="71"/>
      <c r="AN1707" s="71"/>
      <c r="AO1707" s="71"/>
      <c r="AP1707" s="71"/>
      <c r="AQ1707" s="71"/>
      <c r="AR1707" s="71"/>
      <c r="AS1707" s="71"/>
      <c r="AT1707" s="71"/>
      <c r="AU1707" s="71"/>
      <c r="AV1707" s="71"/>
      <c r="AW1707" s="71"/>
      <c r="AX1707" s="71"/>
      <c r="AY1707" s="71"/>
      <c r="AZ1707" s="71"/>
      <c r="BA1707" s="71"/>
    </row>
    <row r="1708" spans="1:53" x14ac:dyDescent="0.75">
      <c r="A1708" s="71"/>
      <c r="B1708" s="71"/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R1708" s="71"/>
      <c r="S1708" s="71"/>
      <c r="T1708" s="71"/>
      <c r="U1708" s="71"/>
      <c r="V1708" s="71"/>
      <c r="W1708" s="71"/>
      <c r="X1708" s="71"/>
      <c r="Y1708" s="71"/>
      <c r="Z1708" s="71"/>
      <c r="AE1708" s="71"/>
      <c r="AF1708" s="71"/>
      <c r="AG1708" s="71"/>
      <c r="AH1708" s="71"/>
      <c r="AI1708" s="71"/>
      <c r="AJ1708" s="71"/>
      <c r="AK1708" s="71"/>
      <c r="AL1708" s="71"/>
      <c r="AM1708" s="71"/>
      <c r="AN1708" s="71"/>
      <c r="AO1708" s="71"/>
      <c r="AP1708" s="71"/>
      <c r="AQ1708" s="71"/>
      <c r="AR1708" s="71"/>
      <c r="AS1708" s="71"/>
      <c r="AT1708" s="71"/>
      <c r="AU1708" s="71"/>
      <c r="AV1708" s="71"/>
      <c r="AW1708" s="71"/>
      <c r="AX1708" s="71"/>
      <c r="AY1708" s="71"/>
      <c r="AZ1708" s="71"/>
      <c r="BA1708" s="71"/>
    </row>
    <row r="1709" spans="1:53" x14ac:dyDescent="0.75">
      <c r="A1709" s="71"/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R1709" s="71"/>
      <c r="S1709" s="71"/>
      <c r="T1709" s="71"/>
      <c r="U1709" s="71"/>
      <c r="V1709" s="71"/>
      <c r="W1709" s="71"/>
      <c r="X1709" s="71"/>
      <c r="Y1709" s="71"/>
      <c r="Z1709" s="71"/>
      <c r="AE1709" s="71"/>
      <c r="AF1709" s="71"/>
      <c r="AG1709" s="71"/>
      <c r="AH1709" s="71"/>
      <c r="AI1709" s="71"/>
      <c r="AJ1709" s="71"/>
      <c r="AK1709" s="71"/>
      <c r="AL1709" s="71"/>
      <c r="AM1709" s="71"/>
      <c r="AN1709" s="71"/>
      <c r="AO1709" s="71"/>
      <c r="AP1709" s="71"/>
      <c r="AQ1709" s="71"/>
      <c r="AR1709" s="71"/>
      <c r="AS1709" s="71"/>
      <c r="AT1709" s="71"/>
      <c r="AU1709" s="71"/>
      <c r="AV1709" s="71"/>
      <c r="AW1709" s="71"/>
      <c r="AX1709" s="71"/>
      <c r="AY1709" s="71"/>
      <c r="AZ1709" s="71"/>
      <c r="BA1709" s="71"/>
    </row>
    <row r="1710" spans="1:53" x14ac:dyDescent="0.75">
      <c r="A1710" s="71"/>
      <c r="B1710" s="71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R1710" s="71"/>
      <c r="S1710" s="71"/>
      <c r="T1710" s="71"/>
      <c r="U1710" s="71"/>
      <c r="V1710" s="71"/>
      <c r="W1710" s="71"/>
      <c r="X1710" s="71"/>
      <c r="Y1710" s="71"/>
      <c r="Z1710" s="71"/>
      <c r="AE1710" s="71"/>
      <c r="AF1710" s="71"/>
      <c r="AG1710" s="71"/>
      <c r="AH1710" s="71"/>
      <c r="AI1710" s="71"/>
      <c r="AJ1710" s="71"/>
      <c r="AK1710" s="71"/>
      <c r="AL1710" s="71"/>
      <c r="AM1710" s="71"/>
      <c r="AN1710" s="71"/>
      <c r="AO1710" s="71"/>
      <c r="AP1710" s="71"/>
      <c r="AQ1710" s="71"/>
      <c r="AR1710" s="71"/>
      <c r="AS1710" s="71"/>
      <c r="AT1710" s="71"/>
      <c r="AU1710" s="71"/>
      <c r="AV1710" s="71"/>
      <c r="AW1710" s="71"/>
      <c r="AX1710" s="71"/>
      <c r="AY1710" s="71"/>
      <c r="AZ1710" s="71"/>
      <c r="BA1710" s="71"/>
    </row>
    <row r="1711" spans="1:53" x14ac:dyDescent="0.75">
      <c r="A1711" s="71"/>
      <c r="B1711" s="71"/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R1711" s="71"/>
      <c r="S1711" s="71"/>
      <c r="T1711" s="71"/>
      <c r="U1711" s="71"/>
      <c r="V1711" s="71"/>
      <c r="W1711" s="71"/>
      <c r="X1711" s="71"/>
      <c r="Y1711" s="71"/>
      <c r="Z1711" s="71"/>
      <c r="AE1711" s="71"/>
      <c r="AF1711" s="71"/>
      <c r="AG1711" s="71"/>
      <c r="AH1711" s="71"/>
      <c r="AI1711" s="71"/>
      <c r="AJ1711" s="71"/>
      <c r="AK1711" s="71"/>
      <c r="AL1711" s="71"/>
      <c r="AM1711" s="71"/>
      <c r="AN1711" s="71"/>
      <c r="AO1711" s="71"/>
      <c r="AP1711" s="71"/>
      <c r="AQ1711" s="71"/>
      <c r="AR1711" s="71"/>
      <c r="AS1711" s="71"/>
      <c r="AT1711" s="71"/>
      <c r="AU1711" s="71"/>
      <c r="AV1711" s="71"/>
      <c r="AW1711" s="71"/>
      <c r="AX1711" s="71"/>
      <c r="AY1711" s="71"/>
      <c r="AZ1711" s="71"/>
      <c r="BA1711" s="71"/>
    </row>
    <row r="1712" spans="1:53" x14ac:dyDescent="0.75">
      <c r="A1712" s="71"/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R1712" s="71"/>
      <c r="S1712" s="71"/>
      <c r="T1712" s="71"/>
      <c r="U1712" s="71"/>
      <c r="V1712" s="71"/>
      <c r="W1712" s="71"/>
      <c r="X1712" s="71"/>
      <c r="Y1712" s="71"/>
      <c r="Z1712" s="71"/>
      <c r="AE1712" s="71"/>
      <c r="AF1712" s="71"/>
      <c r="AG1712" s="71"/>
      <c r="AH1712" s="71"/>
      <c r="AI1712" s="71"/>
      <c r="AJ1712" s="71"/>
      <c r="AK1712" s="71"/>
      <c r="AL1712" s="71"/>
      <c r="AM1712" s="71"/>
      <c r="AN1712" s="71"/>
      <c r="AO1712" s="71"/>
      <c r="AP1712" s="71"/>
      <c r="AQ1712" s="71"/>
      <c r="AR1712" s="71"/>
      <c r="AS1712" s="71"/>
      <c r="AT1712" s="71"/>
      <c r="AU1712" s="71"/>
      <c r="AV1712" s="71"/>
      <c r="AW1712" s="71"/>
      <c r="AX1712" s="71"/>
      <c r="AY1712" s="71"/>
      <c r="AZ1712" s="71"/>
      <c r="BA1712" s="71"/>
    </row>
    <row r="1713" spans="1:53" x14ac:dyDescent="0.75">
      <c r="A1713" s="71"/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R1713" s="71"/>
      <c r="S1713" s="71"/>
      <c r="T1713" s="71"/>
      <c r="U1713" s="71"/>
      <c r="V1713" s="71"/>
      <c r="W1713" s="71"/>
      <c r="X1713" s="71"/>
      <c r="Y1713" s="71"/>
      <c r="Z1713" s="71"/>
      <c r="AE1713" s="71"/>
      <c r="AF1713" s="71"/>
      <c r="AG1713" s="71"/>
      <c r="AH1713" s="71"/>
      <c r="AI1713" s="71"/>
      <c r="AJ1713" s="71"/>
      <c r="AK1713" s="71"/>
      <c r="AL1713" s="71"/>
      <c r="AM1713" s="71"/>
      <c r="AN1713" s="71"/>
      <c r="AO1713" s="71"/>
      <c r="AP1713" s="71"/>
      <c r="AQ1713" s="71"/>
      <c r="AR1713" s="71"/>
      <c r="AS1713" s="71"/>
      <c r="AT1713" s="71"/>
      <c r="AU1713" s="71"/>
      <c r="AV1713" s="71"/>
      <c r="AW1713" s="71"/>
      <c r="AX1713" s="71"/>
      <c r="AY1713" s="71"/>
      <c r="AZ1713" s="71"/>
      <c r="BA1713" s="71"/>
    </row>
    <row r="1714" spans="1:53" x14ac:dyDescent="0.75">
      <c r="A1714" s="71"/>
      <c r="B1714" s="71"/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R1714" s="71"/>
      <c r="S1714" s="71"/>
      <c r="T1714" s="71"/>
      <c r="U1714" s="71"/>
      <c r="V1714" s="71"/>
      <c r="W1714" s="71"/>
      <c r="X1714" s="71"/>
      <c r="Y1714" s="71"/>
      <c r="Z1714" s="71"/>
      <c r="AE1714" s="71"/>
      <c r="AF1714" s="71"/>
      <c r="AG1714" s="71"/>
      <c r="AH1714" s="71"/>
      <c r="AI1714" s="71"/>
      <c r="AJ1714" s="71"/>
      <c r="AK1714" s="71"/>
      <c r="AL1714" s="71"/>
      <c r="AM1714" s="71"/>
      <c r="AN1714" s="71"/>
      <c r="AO1714" s="71"/>
      <c r="AP1714" s="71"/>
      <c r="AQ1714" s="71"/>
      <c r="AR1714" s="71"/>
      <c r="AS1714" s="71"/>
      <c r="AT1714" s="71"/>
      <c r="AU1714" s="71"/>
      <c r="AV1714" s="71"/>
      <c r="AW1714" s="71"/>
      <c r="AX1714" s="71"/>
      <c r="AY1714" s="71"/>
      <c r="AZ1714" s="71"/>
      <c r="BA1714" s="71"/>
    </row>
    <row r="1715" spans="1:53" x14ac:dyDescent="0.75">
      <c r="A1715" s="71"/>
      <c r="B1715" s="71"/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R1715" s="71"/>
      <c r="S1715" s="71"/>
      <c r="T1715" s="71"/>
      <c r="U1715" s="71"/>
      <c r="V1715" s="71"/>
      <c r="W1715" s="71"/>
      <c r="X1715" s="71"/>
      <c r="Y1715" s="71"/>
      <c r="Z1715" s="71"/>
      <c r="AE1715" s="71"/>
      <c r="AF1715" s="71"/>
      <c r="AG1715" s="71"/>
      <c r="AH1715" s="71"/>
      <c r="AI1715" s="71"/>
      <c r="AJ1715" s="71"/>
      <c r="AK1715" s="71"/>
      <c r="AL1715" s="71"/>
      <c r="AM1715" s="71"/>
      <c r="AN1715" s="71"/>
      <c r="AO1715" s="71"/>
      <c r="AP1715" s="71"/>
      <c r="AQ1715" s="71"/>
      <c r="AR1715" s="71"/>
      <c r="AS1715" s="71"/>
      <c r="AT1715" s="71"/>
      <c r="AU1715" s="71"/>
      <c r="AV1715" s="71"/>
      <c r="AW1715" s="71"/>
      <c r="AX1715" s="71"/>
      <c r="AY1715" s="71"/>
      <c r="AZ1715" s="71"/>
      <c r="BA1715" s="71"/>
    </row>
    <row r="1716" spans="1:53" x14ac:dyDescent="0.75">
      <c r="A1716" s="71"/>
      <c r="B1716" s="71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R1716" s="71"/>
      <c r="S1716" s="71"/>
      <c r="T1716" s="71"/>
      <c r="U1716" s="71"/>
      <c r="V1716" s="71"/>
      <c r="W1716" s="71"/>
      <c r="X1716" s="71"/>
      <c r="Y1716" s="71"/>
      <c r="Z1716" s="71"/>
      <c r="AE1716" s="71"/>
      <c r="AF1716" s="71"/>
      <c r="AG1716" s="71"/>
      <c r="AH1716" s="71"/>
      <c r="AI1716" s="71"/>
      <c r="AJ1716" s="71"/>
      <c r="AK1716" s="71"/>
      <c r="AL1716" s="71"/>
      <c r="AM1716" s="71"/>
      <c r="AN1716" s="71"/>
      <c r="AO1716" s="71"/>
      <c r="AP1716" s="71"/>
      <c r="AQ1716" s="71"/>
      <c r="AR1716" s="71"/>
      <c r="AS1716" s="71"/>
      <c r="AT1716" s="71"/>
      <c r="AU1716" s="71"/>
      <c r="AV1716" s="71"/>
      <c r="AW1716" s="71"/>
      <c r="AX1716" s="71"/>
      <c r="AY1716" s="71"/>
      <c r="AZ1716" s="71"/>
      <c r="BA1716" s="71"/>
    </row>
    <row r="1717" spans="1:53" x14ac:dyDescent="0.75">
      <c r="A1717" s="71"/>
      <c r="B1717" s="71"/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R1717" s="71"/>
      <c r="S1717" s="71"/>
      <c r="T1717" s="71"/>
      <c r="U1717" s="71"/>
      <c r="V1717" s="71"/>
      <c r="W1717" s="71"/>
      <c r="X1717" s="71"/>
      <c r="Y1717" s="71"/>
      <c r="Z1717" s="71"/>
      <c r="AE1717" s="71"/>
      <c r="AF1717" s="71"/>
      <c r="AG1717" s="71"/>
      <c r="AH1717" s="71"/>
      <c r="AI1717" s="71"/>
      <c r="AJ1717" s="71"/>
      <c r="AK1717" s="71"/>
      <c r="AL1717" s="71"/>
      <c r="AM1717" s="71"/>
      <c r="AN1717" s="71"/>
      <c r="AO1717" s="71"/>
      <c r="AP1717" s="71"/>
      <c r="AQ1717" s="71"/>
      <c r="AR1717" s="71"/>
      <c r="AS1717" s="71"/>
      <c r="AT1717" s="71"/>
      <c r="AU1717" s="71"/>
      <c r="AV1717" s="71"/>
      <c r="AW1717" s="71"/>
      <c r="AX1717" s="71"/>
      <c r="AY1717" s="71"/>
      <c r="AZ1717" s="71"/>
      <c r="BA1717" s="71"/>
    </row>
    <row r="1718" spans="1:53" x14ac:dyDescent="0.75">
      <c r="A1718" s="71"/>
      <c r="B1718" s="71"/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R1718" s="71"/>
      <c r="S1718" s="71"/>
      <c r="T1718" s="71"/>
      <c r="U1718" s="71"/>
      <c r="V1718" s="71"/>
      <c r="W1718" s="71"/>
      <c r="X1718" s="71"/>
      <c r="Y1718" s="71"/>
      <c r="Z1718" s="71"/>
      <c r="AE1718" s="71"/>
      <c r="AF1718" s="71"/>
      <c r="AG1718" s="71"/>
      <c r="AH1718" s="71"/>
      <c r="AI1718" s="71"/>
      <c r="AJ1718" s="71"/>
      <c r="AK1718" s="71"/>
      <c r="AL1718" s="71"/>
      <c r="AM1718" s="71"/>
      <c r="AN1718" s="71"/>
      <c r="AO1718" s="71"/>
      <c r="AP1718" s="71"/>
      <c r="AQ1718" s="71"/>
      <c r="AR1718" s="71"/>
      <c r="AS1718" s="71"/>
      <c r="AT1718" s="71"/>
      <c r="AU1718" s="71"/>
      <c r="AV1718" s="71"/>
      <c r="AW1718" s="71"/>
      <c r="AX1718" s="71"/>
      <c r="AY1718" s="71"/>
      <c r="AZ1718" s="71"/>
      <c r="BA1718" s="71"/>
    </row>
    <row r="1719" spans="1:53" x14ac:dyDescent="0.75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R1719" s="71"/>
      <c r="S1719" s="71"/>
      <c r="T1719" s="71"/>
      <c r="U1719" s="71"/>
      <c r="V1719" s="71"/>
      <c r="W1719" s="71"/>
      <c r="X1719" s="71"/>
      <c r="Y1719" s="71"/>
      <c r="Z1719" s="71"/>
      <c r="AE1719" s="71"/>
      <c r="AF1719" s="71"/>
      <c r="AG1719" s="71"/>
      <c r="AH1719" s="71"/>
      <c r="AI1719" s="71"/>
      <c r="AJ1719" s="71"/>
      <c r="AK1719" s="71"/>
      <c r="AL1719" s="71"/>
      <c r="AM1719" s="71"/>
      <c r="AN1719" s="71"/>
      <c r="AO1719" s="71"/>
      <c r="AP1719" s="71"/>
      <c r="AQ1719" s="71"/>
      <c r="AR1719" s="71"/>
      <c r="AS1719" s="71"/>
      <c r="AT1719" s="71"/>
      <c r="AU1719" s="71"/>
      <c r="AV1719" s="71"/>
      <c r="AW1719" s="71"/>
      <c r="AX1719" s="71"/>
      <c r="AY1719" s="71"/>
      <c r="AZ1719" s="71"/>
      <c r="BA1719" s="71"/>
    </row>
    <row r="1720" spans="1:53" x14ac:dyDescent="0.75">
      <c r="A1720" s="71"/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  <c r="X1720" s="71"/>
      <c r="Y1720" s="71"/>
      <c r="Z1720" s="71"/>
      <c r="AE1720" s="71"/>
      <c r="AF1720" s="71"/>
      <c r="AG1720" s="71"/>
      <c r="AH1720" s="71"/>
      <c r="AI1720" s="71"/>
      <c r="AJ1720" s="71"/>
      <c r="AK1720" s="71"/>
      <c r="AL1720" s="71"/>
      <c r="AM1720" s="71"/>
      <c r="AN1720" s="71"/>
      <c r="AO1720" s="71"/>
      <c r="AP1720" s="71"/>
      <c r="AQ1720" s="71"/>
      <c r="AR1720" s="71"/>
      <c r="AS1720" s="71"/>
      <c r="AT1720" s="71"/>
      <c r="AU1720" s="71"/>
      <c r="AV1720" s="71"/>
      <c r="AW1720" s="71"/>
      <c r="AX1720" s="71"/>
      <c r="AY1720" s="71"/>
      <c r="AZ1720" s="71"/>
      <c r="BA1720" s="71"/>
    </row>
    <row r="1721" spans="1:53" x14ac:dyDescent="0.75">
      <c r="A1721" s="71"/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  <c r="R1721" s="71"/>
      <c r="S1721" s="71"/>
      <c r="T1721" s="71"/>
      <c r="U1721" s="71"/>
      <c r="V1721" s="71"/>
      <c r="W1721" s="71"/>
      <c r="X1721" s="71"/>
      <c r="Y1721" s="71"/>
      <c r="Z1721" s="71"/>
      <c r="AE1721" s="71"/>
      <c r="AF1721" s="71"/>
      <c r="AG1721" s="71"/>
      <c r="AH1721" s="71"/>
      <c r="AI1721" s="71"/>
      <c r="AJ1721" s="71"/>
      <c r="AK1721" s="71"/>
      <c r="AL1721" s="71"/>
      <c r="AM1721" s="71"/>
      <c r="AN1721" s="71"/>
      <c r="AO1721" s="71"/>
      <c r="AP1721" s="71"/>
      <c r="AQ1721" s="71"/>
      <c r="AR1721" s="71"/>
      <c r="AS1721" s="71"/>
      <c r="AT1721" s="71"/>
      <c r="AU1721" s="71"/>
      <c r="AV1721" s="71"/>
      <c r="AW1721" s="71"/>
      <c r="AX1721" s="71"/>
      <c r="AY1721" s="71"/>
      <c r="AZ1721" s="71"/>
      <c r="BA1721" s="71"/>
    </row>
    <row r="1722" spans="1:53" x14ac:dyDescent="0.75">
      <c r="A1722" s="71"/>
      <c r="B1722" s="71"/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P1722" s="71"/>
      <c r="Q1722" s="71"/>
      <c r="R1722" s="71"/>
      <c r="S1722" s="71"/>
      <c r="T1722" s="71"/>
      <c r="U1722" s="71"/>
      <c r="V1722" s="71"/>
      <c r="W1722" s="71"/>
      <c r="X1722" s="71"/>
      <c r="Y1722" s="71"/>
      <c r="Z1722" s="71"/>
      <c r="AE1722" s="71"/>
      <c r="AF1722" s="71"/>
      <c r="AG1722" s="71"/>
      <c r="AH1722" s="71"/>
      <c r="AI1722" s="71"/>
      <c r="AJ1722" s="71"/>
      <c r="AK1722" s="71"/>
      <c r="AL1722" s="71"/>
      <c r="AM1722" s="71"/>
      <c r="AN1722" s="71"/>
      <c r="AO1722" s="71"/>
      <c r="AP1722" s="71"/>
      <c r="AQ1722" s="71"/>
      <c r="AR1722" s="71"/>
      <c r="AS1722" s="71"/>
      <c r="AT1722" s="71"/>
      <c r="AU1722" s="71"/>
      <c r="AV1722" s="71"/>
      <c r="AW1722" s="71"/>
      <c r="AX1722" s="71"/>
      <c r="AY1722" s="71"/>
      <c r="AZ1722" s="71"/>
      <c r="BA1722" s="71"/>
    </row>
    <row r="1723" spans="1:53" x14ac:dyDescent="0.75">
      <c r="A1723" s="71"/>
      <c r="B1723" s="71"/>
      <c r="C1723" s="71"/>
      <c r="D1723" s="71"/>
      <c r="E1723" s="71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71"/>
      <c r="S1723" s="71"/>
      <c r="T1723" s="71"/>
      <c r="U1723" s="71"/>
      <c r="V1723" s="71"/>
      <c r="W1723" s="71"/>
      <c r="X1723" s="71"/>
      <c r="Y1723" s="71"/>
      <c r="Z1723" s="71"/>
      <c r="AE1723" s="71"/>
      <c r="AF1723" s="71"/>
      <c r="AG1723" s="71"/>
      <c r="AH1723" s="71"/>
      <c r="AI1723" s="71"/>
      <c r="AJ1723" s="71"/>
      <c r="AK1723" s="71"/>
      <c r="AL1723" s="71"/>
      <c r="AM1723" s="71"/>
      <c r="AN1723" s="71"/>
      <c r="AO1723" s="71"/>
      <c r="AP1723" s="71"/>
      <c r="AQ1723" s="71"/>
      <c r="AR1723" s="71"/>
      <c r="AS1723" s="71"/>
      <c r="AT1723" s="71"/>
      <c r="AU1723" s="71"/>
      <c r="AV1723" s="71"/>
      <c r="AW1723" s="71"/>
      <c r="AX1723" s="71"/>
      <c r="AY1723" s="71"/>
      <c r="AZ1723" s="71"/>
      <c r="BA1723" s="71"/>
    </row>
    <row r="1724" spans="1:53" x14ac:dyDescent="0.75">
      <c r="A1724" s="71"/>
      <c r="B1724" s="71"/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R1724" s="71"/>
      <c r="S1724" s="71"/>
      <c r="T1724" s="71"/>
      <c r="U1724" s="71"/>
      <c r="V1724" s="71"/>
      <c r="W1724" s="71"/>
      <c r="X1724" s="71"/>
      <c r="Y1724" s="71"/>
      <c r="Z1724" s="71"/>
      <c r="AE1724" s="71"/>
      <c r="AF1724" s="71"/>
      <c r="AG1724" s="71"/>
      <c r="AH1724" s="71"/>
      <c r="AI1724" s="71"/>
      <c r="AJ1724" s="71"/>
      <c r="AK1724" s="71"/>
      <c r="AL1724" s="71"/>
      <c r="AM1724" s="71"/>
      <c r="AN1724" s="71"/>
      <c r="AO1724" s="71"/>
      <c r="AP1724" s="71"/>
      <c r="AQ1724" s="71"/>
      <c r="AR1724" s="71"/>
      <c r="AS1724" s="71"/>
      <c r="AT1724" s="71"/>
      <c r="AU1724" s="71"/>
      <c r="AV1724" s="71"/>
      <c r="AW1724" s="71"/>
      <c r="AX1724" s="71"/>
      <c r="AY1724" s="71"/>
      <c r="AZ1724" s="71"/>
      <c r="BA1724" s="71"/>
    </row>
    <row r="1725" spans="1:53" x14ac:dyDescent="0.75">
      <c r="A1725" s="71"/>
      <c r="B1725" s="71"/>
      <c r="C1725" s="71"/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71"/>
      <c r="S1725" s="71"/>
      <c r="T1725" s="71"/>
      <c r="U1725" s="71"/>
      <c r="V1725" s="71"/>
      <c r="W1725" s="71"/>
      <c r="X1725" s="71"/>
      <c r="Y1725" s="71"/>
      <c r="Z1725" s="71"/>
      <c r="AE1725" s="71"/>
      <c r="AF1725" s="71"/>
      <c r="AG1725" s="71"/>
      <c r="AH1725" s="71"/>
      <c r="AI1725" s="71"/>
      <c r="AJ1725" s="71"/>
      <c r="AK1725" s="71"/>
      <c r="AL1725" s="71"/>
      <c r="AM1725" s="71"/>
      <c r="AN1725" s="71"/>
      <c r="AO1725" s="71"/>
      <c r="AP1725" s="71"/>
      <c r="AQ1725" s="71"/>
      <c r="AR1725" s="71"/>
      <c r="AS1725" s="71"/>
      <c r="AT1725" s="71"/>
      <c r="AU1725" s="71"/>
      <c r="AV1725" s="71"/>
      <c r="AW1725" s="71"/>
      <c r="AX1725" s="71"/>
      <c r="AY1725" s="71"/>
      <c r="AZ1725" s="71"/>
      <c r="BA1725" s="71"/>
    </row>
    <row r="1726" spans="1:53" x14ac:dyDescent="0.75">
      <c r="A1726" s="71"/>
      <c r="B1726" s="71"/>
      <c r="C1726" s="71"/>
      <c r="D1726" s="71"/>
      <c r="E1726" s="71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71"/>
      <c r="S1726" s="71"/>
      <c r="T1726" s="71"/>
      <c r="U1726" s="71"/>
      <c r="V1726" s="71"/>
      <c r="W1726" s="71"/>
      <c r="X1726" s="71"/>
      <c r="Y1726" s="71"/>
      <c r="Z1726" s="71"/>
      <c r="AE1726" s="71"/>
      <c r="AF1726" s="71"/>
      <c r="AG1726" s="71"/>
      <c r="AH1726" s="71"/>
      <c r="AI1726" s="71"/>
      <c r="AJ1726" s="71"/>
      <c r="AK1726" s="71"/>
      <c r="AL1726" s="71"/>
      <c r="AM1726" s="71"/>
      <c r="AN1726" s="71"/>
      <c r="AO1726" s="71"/>
      <c r="AP1726" s="71"/>
      <c r="AQ1726" s="71"/>
      <c r="AR1726" s="71"/>
      <c r="AS1726" s="71"/>
      <c r="AT1726" s="71"/>
      <c r="AU1726" s="71"/>
      <c r="AV1726" s="71"/>
      <c r="AW1726" s="71"/>
      <c r="AX1726" s="71"/>
      <c r="AY1726" s="71"/>
      <c r="AZ1726" s="71"/>
      <c r="BA1726" s="71"/>
    </row>
    <row r="1727" spans="1:53" x14ac:dyDescent="0.75">
      <c r="A1727" s="71"/>
      <c r="B1727" s="71"/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  <c r="N1727" s="71"/>
      <c r="O1727" s="71"/>
      <c r="P1727" s="71"/>
      <c r="Q1727" s="71"/>
      <c r="R1727" s="71"/>
      <c r="S1727" s="71"/>
      <c r="T1727" s="71"/>
      <c r="U1727" s="71"/>
      <c r="V1727" s="71"/>
      <c r="W1727" s="71"/>
      <c r="X1727" s="71"/>
      <c r="Y1727" s="71"/>
      <c r="Z1727" s="71"/>
      <c r="AE1727" s="71"/>
      <c r="AF1727" s="71"/>
      <c r="AG1727" s="71"/>
      <c r="AH1727" s="71"/>
      <c r="AI1727" s="71"/>
      <c r="AJ1727" s="71"/>
      <c r="AK1727" s="71"/>
      <c r="AL1727" s="71"/>
      <c r="AM1727" s="71"/>
      <c r="AN1727" s="71"/>
      <c r="AO1727" s="71"/>
      <c r="AP1727" s="71"/>
      <c r="AQ1727" s="71"/>
      <c r="AR1727" s="71"/>
      <c r="AS1727" s="71"/>
      <c r="AT1727" s="71"/>
      <c r="AU1727" s="71"/>
      <c r="AV1727" s="71"/>
      <c r="AW1727" s="71"/>
      <c r="AX1727" s="71"/>
      <c r="AY1727" s="71"/>
      <c r="AZ1727" s="71"/>
      <c r="BA1727" s="71"/>
    </row>
    <row r="1728" spans="1:53" x14ac:dyDescent="0.75">
      <c r="A1728" s="71"/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  <c r="S1728" s="71"/>
      <c r="T1728" s="71"/>
      <c r="U1728" s="71"/>
      <c r="V1728" s="71"/>
      <c r="W1728" s="71"/>
      <c r="X1728" s="71"/>
      <c r="Y1728" s="71"/>
      <c r="Z1728" s="71"/>
      <c r="AE1728" s="71"/>
      <c r="AF1728" s="71"/>
      <c r="AG1728" s="71"/>
      <c r="AH1728" s="71"/>
      <c r="AI1728" s="71"/>
      <c r="AJ1728" s="71"/>
      <c r="AK1728" s="71"/>
      <c r="AL1728" s="71"/>
      <c r="AM1728" s="71"/>
      <c r="AN1728" s="71"/>
      <c r="AO1728" s="71"/>
      <c r="AP1728" s="71"/>
      <c r="AQ1728" s="71"/>
      <c r="AR1728" s="71"/>
      <c r="AS1728" s="71"/>
      <c r="AT1728" s="71"/>
      <c r="AU1728" s="71"/>
      <c r="AV1728" s="71"/>
      <c r="AW1728" s="71"/>
      <c r="AX1728" s="71"/>
      <c r="AY1728" s="71"/>
      <c r="AZ1728" s="71"/>
      <c r="BA1728" s="71"/>
    </row>
    <row r="1729" spans="1:53" x14ac:dyDescent="0.75">
      <c r="A1729" s="71"/>
      <c r="B1729" s="71"/>
      <c r="C1729" s="71"/>
      <c r="D1729" s="71"/>
      <c r="E1729" s="71"/>
      <c r="F1729" s="71"/>
      <c r="G1729" s="71"/>
      <c r="H1729" s="71"/>
      <c r="I1729" s="71"/>
      <c r="J1729" s="71"/>
      <c r="K1729" s="71"/>
      <c r="L1729" s="71"/>
      <c r="M1729" s="71"/>
      <c r="N1729" s="71"/>
      <c r="O1729" s="71"/>
      <c r="P1729" s="71"/>
      <c r="Q1729" s="71"/>
      <c r="R1729" s="71"/>
      <c r="S1729" s="71"/>
      <c r="T1729" s="71"/>
      <c r="U1729" s="71"/>
      <c r="V1729" s="71"/>
      <c r="W1729" s="71"/>
      <c r="X1729" s="71"/>
      <c r="Y1729" s="71"/>
      <c r="Z1729" s="71"/>
      <c r="AE1729" s="71"/>
      <c r="AF1729" s="71"/>
      <c r="AG1729" s="71"/>
      <c r="AH1729" s="71"/>
      <c r="AI1729" s="71"/>
      <c r="AJ1729" s="71"/>
      <c r="AK1729" s="71"/>
      <c r="AL1729" s="71"/>
      <c r="AM1729" s="71"/>
      <c r="AN1729" s="71"/>
      <c r="AO1729" s="71"/>
      <c r="AP1729" s="71"/>
      <c r="AQ1729" s="71"/>
      <c r="AR1729" s="71"/>
      <c r="AS1729" s="71"/>
      <c r="AT1729" s="71"/>
      <c r="AU1729" s="71"/>
      <c r="AV1729" s="71"/>
      <c r="AW1729" s="71"/>
      <c r="AX1729" s="71"/>
      <c r="AY1729" s="71"/>
      <c r="AZ1729" s="71"/>
      <c r="BA1729" s="71"/>
    </row>
    <row r="1730" spans="1:53" x14ac:dyDescent="0.75">
      <c r="A1730" s="71"/>
      <c r="B1730" s="71"/>
      <c r="C1730" s="71"/>
      <c r="D1730" s="71"/>
      <c r="E1730" s="71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  <c r="S1730" s="71"/>
      <c r="T1730" s="71"/>
      <c r="U1730" s="71"/>
      <c r="V1730" s="71"/>
      <c r="W1730" s="71"/>
      <c r="X1730" s="71"/>
      <c r="Y1730" s="71"/>
      <c r="Z1730" s="71"/>
      <c r="AE1730" s="71"/>
      <c r="AF1730" s="71"/>
      <c r="AG1730" s="71"/>
      <c r="AH1730" s="71"/>
      <c r="AI1730" s="71"/>
      <c r="AJ1730" s="71"/>
      <c r="AK1730" s="71"/>
      <c r="AL1730" s="71"/>
      <c r="AM1730" s="71"/>
      <c r="AN1730" s="71"/>
      <c r="AO1730" s="71"/>
      <c r="AP1730" s="71"/>
      <c r="AQ1730" s="71"/>
      <c r="AR1730" s="71"/>
      <c r="AS1730" s="71"/>
      <c r="AT1730" s="71"/>
      <c r="AU1730" s="71"/>
      <c r="AV1730" s="71"/>
      <c r="AW1730" s="71"/>
      <c r="AX1730" s="71"/>
      <c r="AY1730" s="71"/>
      <c r="AZ1730" s="71"/>
      <c r="BA1730" s="71"/>
    </row>
    <row r="1731" spans="1:53" x14ac:dyDescent="0.75">
      <c r="A1731" s="71"/>
      <c r="B1731" s="71"/>
      <c r="C1731" s="71"/>
      <c r="D1731" s="71"/>
      <c r="E1731" s="71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  <c r="S1731" s="71"/>
      <c r="T1731" s="71"/>
      <c r="U1731" s="71"/>
      <c r="V1731" s="71"/>
      <c r="W1731" s="71"/>
      <c r="X1731" s="71"/>
      <c r="Y1731" s="71"/>
      <c r="Z1731" s="71"/>
      <c r="AE1731" s="71"/>
      <c r="AF1731" s="71"/>
      <c r="AG1731" s="71"/>
      <c r="AH1731" s="71"/>
      <c r="AI1731" s="71"/>
      <c r="AJ1731" s="71"/>
      <c r="AK1731" s="71"/>
      <c r="AL1731" s="71"/>
      <c r="AM1731" s="71"/>
      <c r="AN1731" s="71"/>
      <c r="AO1731" s="71"/>
      <c r="AP1731" s="71"/>
      <c r="AQ1731" s="71"/>
      <c r="AR1731" s="71"/>
      <c r="AS1731" s="71"/>
      <c r="AT1731" s="71"/>
      <c r="AU1731" s="71"/>
      <c r="AV1731" s="71"/>
      <c r="AW1731" s="71"/>
      <c r="AX1731" s="71"/>
      <c r="AY1731" s="71"/>
      <c r="AZ1731" s="71"/>
      <c r="BA1731" s="71"/>
    </row>
    <row r="1732" spans="1:53" x14ac:dyDescent="0.75">
      <c r="A1732" s="71"/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1"/>
      <c r="U1732" s="71"/>
      <c r="V1732" s="71"/>
      <c r="W1732" s="71"/>
      <c r="X1732" s="71"/>
      <c r="Y1732" s="71"/>
      <c r="Z1732" s="71"/>
      <c r="AE1732" s="71"/>
      <c r="AF1732" s="71"/>
      <c r="AG1732" s="71"/>
      <c r="AH1732" s="71"/>
      <c r="AI1732" s="71"/>
      <c r="AJ1732" s="71"/>
      <c r="AK1732" s="71"/>
      <c r="AL1732" s="71"/>
      <c r="AM1732" s="71"/>
      <c r="AN1732" s="71"/>
      <c r="AO1732" s="71"/>
      <c r="AP1732" s="71"/>
      <c r="AQ1732" s="71"/>
      <c r="AR1732" s="71"/>
      <c r="AS1732" s="71"/>
      <c r="AT1732" s="71"/>
      <c r="AU1732" s="71"/>
      <c r="AV1732" s="71"/>
      <c r="AW1732" s="71"/>
      <c r="AX1732" s="71"/>
      <c r="AY1732" s="71"/>
      <c r="AZ1732" s="71"/>
      <c r="BA1732" s="71"/>
    </row>
    <row r="1733" spans="1:53" x14ac:dyDescent="0.75">
      <c r="A1733" s="71"/>
      <c r="B1733" s="71"/>
      <c r="C1733" s="71"/>
      <c r="D1733" s="71"/>
      <c r="E1733" s="71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  <c r="S1733" s="71"/>
      <c r="T1733" s="71"/>
      <c r="U1733" s="71"/>
      <c r="V1733" s="71"/>
      <c r="W1733" s="71"/>
      <c r="X1733" s="71"/>
      <c r="Y1733" s="71"/>
      <c r="Z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</row>
    <row r="1734" spans="1:53" x14ac:dyDescent="0.75">
      <c r="A1734" s="71"/>
      <c r="B1734" s="71"/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  <c r="S1734" s="71"/>
      <c r="T1734" s="71"/>
      <c r="U1734" s="71"/>
      <c r="V1734" s="71"/>
      <c r="W1734" s="71"/>
      <c r="X1734" s="71"/>
      <c r="Y1734" s="71"/>
      <c r="Z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</row>
    <row r="1735" spans="1:53" x14ac:dyDescent="0.75">
      <c r="A1735" s="71"/>
      <c r="B1735" s="71"/>
      <c r="C1735" s="71"/>
      <c r="D1735" s="71"/>
      <c r="E1735" s="71"/>
      <c r="F1735" s="71"/>
      <c r="G1735" s="71"/>
      <c r="H1735" s="71"/>
      <c r="I1735" s="71"/>
      <c r="J1735" s="71"/>
      <c r="K1735" s="71"/>
      <c r="L1735" s="71"/>
      <c r="M1735" s="71"/>
      <c r="N1735" s="71"/>
      <c r="O1735" s="71"/>
      <c r="P1735" s="71"/>
      <c r="Q1735" s="71"/>
      <c r="R1735" s="71"/>
      <c r="S1735" s="71"/>
      <c r="T1735" s="71"/>
      <c r="U1735" s="71"/>
      <c r="V1735" s="71"/>
      <c r="W1735" s="71"/>
      <c r="X1735" s="71"/>
      <c r="Y1735" s="71"/>
      <c r="Z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</row>
    <row r="1736" spans="1:53" x14ac:dyDescent="0.75">
      <c r="A1736" s="71"/>
      <c r="B1736" s="71"/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  <c r="S1736" s="71"/>
      <c r="T1736" s="71"/>
      <c r="U1736" s="71"/>
      <c r="V1736" s="71"/>
      <c r="W1736" s="71"/>
      <c r="X1736" s="71"/>
      <c r="Y1736" s="71"/>
      <c r="Z1736" s="71"/>
      <c r="AE1736" s="71"/>
      <c r="AF1736" s="71"/>
      <c r="AG1736" s="71"/>
      <c r="AH1736" s="71"/>
      <c r="AI1736" s="71"/>
      <c r="AJ1736" s="71"/>
      <c r="AK1736" s="71"/>
      <c r="AL1736" s="71"/>
      <c r="AM1736" s="71"/>
      <c r="AN1736" s="71"/>
      <c r="AO1736" s="71"/>
      <c r="AP1736" s="71"/>
      <c r="AQ1736" s="71"/>
      <c r="AR1736" s="71"/>
      <c r="AS1736" s="71"/>
      <c r="AT1736" s="71"/>
      <c r="AU1736" s="71"/>
      <c r="AV1736" s="71"/>
      <c r="AW1736" s="71"/>
      <c r="AX1736" s="71"/>
      <c r="AY1736" s="71"/>
      <c r="AZ1736" s="71"/>
      <c r="BA1736" s="71"/>
    </row>
    <row r="1737" spans="1:53" x14ac:dyDescent="0.75">
      <c r="A1737" s="71"/>
      <c r="B1737" s="71"/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  <c r="V1737" s="71"/>
      <c r="W1737" s="71"/>
      <c r="X1737" s="71"/>
      <c r="Y1737" s="71"/>
      <c r="Z1737" s="71"/>
      <c r="AE1737" s="71"/>
      <c r="AF1737" s="71"/>
      <c r="AG1737" s="71"/>
      <c r="AH1737" s="71"/>
      <c r="AI1737" s="71"/>
      <c r="AJ1737" s="71"/>
      <c r="AK1737" s="71"/>
      <c r="AL1737" s="71"/>
      <c r="AM1737" s="71"/>
      <c r="AN1737" s="71"/>
      <c r="AO1737" s="71"/>
      <c r="AP1737" s="71"/>
      <c r="AQ1737" s="71"/>
      <c r="AR1737" s="71"/>
      <c r="AS1737" s="71"/>
      <c r="AT1737" s="71"/>
      <c r="AU1737" s="71"/>
      <c r="AV1737" s="71"/>
      <c r="AW1737" s="71"/>
      <c r="AX1737" s="71"/>
      <c r="AY1737" s="71"/>
      <c r="AZ1737" s="71"/>
      <c r="BA1737" s="71"/>
    </row>
    <row r="1738" spans="1:53" x14ac:dyDescent="0.75">
      <c r="A1738" s="71"/>
      <c r="B1738" s="71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1"/>
      <c r="O1738" s="71"/>
      <c r="P1738" s="71"/>
      <c r="Q1738" s="71"/>
      <c r="R1738" s="71"/>
      <c r="S1738" s="71"/>
      <c r="T1738" s="71"/>
      <c r="U1738" s="71"/>
      <c r="V1738" s="71"/>
      <c r="W1738" s="71"/>
      <c r="X1738" s="71"/>
      <c r="Y1738" s="71"/>
      <c r="Z1738" s="71"/>
      <c r="AE1738" s="71"/>
      <c r="AF1738" s="71"/>
      <c r="AG1738" s="71"/>
      <c r="AH1738" s="71"/>
      <c r="AI1738" s="71"/>
      <c r="AJ1738" s="71"/>
      <c r="AK1738" s="71"/>
      <c r="AL1738" s="71"/>
      <c r="AM1738" s="71"/>
      <c r="AN1738" s="71"/>
      <c r="AO1738" s="71"/>
      <c r="AP1738" s="71"/>
      <c r="AQ1738" s="71"/>
      <c r="AR1738" s="71"/>
      <c r="AS1738" s="71"/>
      <c r="AT1738" s="71"/>
      <c r="AU1738" s="71"/>
      <c r="AV1738" s="71"/>
      <c r="AW1738" s="71"/>
      <c r="AX1738" s="71"/>
      <c r="AY1738" s="71"/>
      <c r="AZ1738" s="71"/>
      <c r="BA1738" s="71"/>
    </row>
    <row r="1739" spans="1:53" x14ac:dyDescent="0.75">
      <c r="A1739" s="71"/>
      <c r="B1739" s="71"/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  <c r="S1739" s="71"/>
      <c r="T1739" s="71"/>
      <c r="U1739" s="71"/>
      <c r="V1739" s="71"/>
      <c r="W1739" s="71"/>
      <c r="X1739" s="71"/>
      <c r="Y1739" s="71"/>
      <c r="Z1739" s="71"/>
      <c r="AE1739" s="71"/>
      <c r="AF1739" s="71"/>
      <c r="AG1739" s="71"/>
      <c r="AH1739" s="71"/>
      <c r="AI1739" s="71"/>
      <c r="AJ1739" s="71"/>
      <c r="AK1739" s="71"/>
      <c r="AL1739" s="71"/>
      <c r="AM1739" s="71"/>
      <c r="AN1739" s="71"/>
      <c r="AO1739" s="71"/>
      <c r="AP1739" s="71"/>
      <c r="AQ1739" s="71"/>
      <c r="AR1739" s="71"/>
      <c r="AS1739" s="71"/>
      <c r="AT1739" s="71"/>
      <c r="AU1739" s="71"/>
      <c r="AV1739" s="71"/>
      <c r="AW1739" s="71"/>
      <c r="AX1739" s="71"/>
      <c r="AY1739" s="71"/>
      <c r="AZ1739" s="71"/>
      <c r="BA1739" s="71"/>
    </row>
    <row r="1740" spans="1:53" x14ac:dyDescent="0.75">
      <c r="A1740" s="71"/>
      <c r="B1740" s="71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  <c r="R1740" s="71"/>
      <c r="S1740" s="71"/>
      <c r="T1740" s="71"/>
      <c r="U1740" s="71"/>
      <c r="V1740" s="71"/>
      <c r="W1740" s="71"/>
      <c r="X1740" s="71"/>
      <c r="Y1740" s="71"/>
      <c r="Z1740" s="71"/>
      <c r="AE1740" s="71"/>
      <c r="AF1740" s="71"/>
      <c r="AG1740" s="71"/>
      <c r="AH1740" s="71"/>
      <c r="AI1740" s="71"/>
      <c r="AJ1740" s="71"/>
      <c r="AK1740" s="71"/>
      <c r="AL1740" s="71"/>
      <c r="AM1740" s="71"/>
      <c r="AN1740" s="71"/>
      <c r="AO1740" s="71"/>
      <c r="AP1740" s="71"/>
      <c r="AQ1740" s="71"/>
      <c r="AR1740" s="71"/>
      <c r="AS1740" s="71"/>
      <c r="AT1740" s="71"/>
      <c r="AU1740" s="71"/>
      <c r="AV1740" s="71"/>
      <c r="AW1740" s="71"/>
      <c r="AX1740" s="71"/>
      <c r="AY1740" s="71"/>
      <c r="AZ1740" s="71"/>
      <c r="BA1740" s="71"/>
    </row>
    <row r="1741" spans="1:53" x14ac:dyDescent="0.75">
      <c r="A1741" s="71"/>
      <c r="B1741" s="71"/>
      <c r="C1741" s="71"/>
      <c r="D1741" s="71"/>
      <c r="E1741" s="71"/>
      <c r="F1741" s="71"/>
      <c r="G1741" s="71"/>
      <c r="H1741" s="71"/>
      <c r="I1741" s="71"/>
      <c r="J1741" s="71"/>
      <c r="K1741" s="71"/>
      <c r="L1741" s="71"/>
      <c r="M1741" s="71"/>
      <c r="N1741" s="71"/>
      <c r="O1741" s="71"/>
      <c r="P1741" s="71"/>
      <c r="Q1741" s="71"/>
      <c r="R1741" s="71"/>
      <c r="S1741" s="71"/>
      <c r="T1741" s="71"/>
      <c r="U1741" s="71"/>
      <c r="V1741" s="71"/>
      <c r="W1741" s="71"/>
      <c r="X1741" s="71"/>
      <c r="Y1741" s="71"/>
      <c r="Z1741" s="71"/>
      <c r="AE1741" s="71"/>
      <c r="AF1741" s="71"/>
      <c r="AG1741" s="71"/>
      <c r="AH1741" s="71"/>
      <c r="AI1741" s="71"/>
      <c r="AJ1741" s="71"/>
      <c r="AK1741" s="71"/>
      <c r="AL1741" s="71"/>
      <c r="AM1741" s="71"/>
      <c r="AN1741" s="71"/>
      <c r="AO1741" s="71"/>
      <c r="AP1741" s="71"/>
      <c r="AQ1741" s="71"/>
      <c r="AR1741" s="71"/>
      <c r="AS1741" s="71"/>
      <c r="AT1741" s="71"/>
      <c r="AU1741" s="71"/>
      <c r="AV1741" s="71"/>
      <c r="AW1741" s="71"/>
      <c r="AX1741" s="71"/>
      <c r="AY1741" s="71"/>
      <c r="AZ1741" s="71"/>
      <c r="BA1741" s="71"/>
    </row>
    <row r="1742" spans="1:53" x14ac:dyDescent="0.75">
      <c r="A1742" s="71"/>
      <c r="B1742" s="71"/>
      <c r="C1742" s="71"/>
      <c r="D1742" s="71"/>
      <c r="E1742" s="71"/>
      <c r="F1742" s="71"/>
      <c r="G1742" s="71"/>
      <c r="H1742" s="71"/>
      <c r="I1742" s="71"/>
      <c r="J1742" s="71"/>
      <c r="K1742" s="71"/>
      <c r="L1742" s="71"/>
      <c r="M1742" s="71"/>
      <c r="N1742" s="71"/>
      <c r="O1742" s="71"/>
      <c r="P1742" s="71"/>
      <c r="Q1742" s="71"/>
      <c r="R1742" s="71"/>
      <c r="S1742" s="71"/>
      <c r="T1742" s="71"/>
      <c r="U1742" s="71"/>
      <c r="V1742" s="71"/>
      <c r="W1742" s="71"/>
      <c r="X1742" s="71"/>
      <c r="Y1742" s="71"/>
      <c r="Z1742" s="71"/>
      <c r="AE1742" s="71"/>
      <c r="AF1742" s="71"/>
      <c r="AG1742" s="71"/>
      <c r="AH1742" s="71"/>
      <c r="AI1742" s="71"/>
      <c r="AJ1742" s="71"/>
      <c r="AK1742" s="71"/>
      <c r="AL1742" s="71"/>
      <c r="AM1742" s="71"/>
      <c r="AN1742" s="71"/>
      <c r="AO1742" s="71"/>
      <c r="AP1742" s="71"/>
      <c r="AQ1742" s="71"/>
      <c r="AR1742" s="71"/>
      <c r="AS1742" s="71"/>
      <c r="AT1742" s="71"/>
      <c r="AU1742" s="71"/>
      <c r="AV1742" s="71"/>
      <c r="AW1742" s="71"/>
      <c r="AX1742" s="71"/>
      <c r="AY1742" s="71"/>
      <c r="AZ1742" s="71"/>
      <c r="BA1742" s="71"/>
    </row>
    <row r="1743" spans="1:53" x14ac:dyDescent="0.75">
      <c r="A1743" s="71"/>
      <c r="B1743" s="71"/>
      <c r="C1743" s="71"/>
      <c r="D1743" s="71"/>
      <c r="E1743" s="71"/>
      <c r="F1743" s="71"/>
      <c r="G1743" s="71"/>
      <c r="H1743" s="71"/>
      <c r="I1743" s="71"/>
      <c r="J1743" s="71"/>
      <c r="K1743" s="71"/>
      <c r="L1743" s="71"/>
      <c r="M1743" s="71"/>
      <c r="N1743" s="71"/>
      <c r="O1743" s="71"/>
      <c r="P1743" s="71"/>
      <c r="Q1743" s="71"/>
      <c r="R1743" s="71"/>
      <c r="S1743" s="71"/>
      <c r="T1743" s="71"/>
      <c r="U1743" s="71"/>
      <c r="V1743" s="71"/>
      <c r="W1743" s="71"/>
      <c r="X1743" s="71"/>
      <c r="Y1743" s="71"/>
      <c r="Z1743" s="71"/>
      <c r="AE1743" s="71"/>
      <c r="AF1743" s="71"/>
      <c r="AG1743" s="71"/>
      <c r="AH1743" s="71"/>
      <c r="AI1743" s="71"/>
      <c r="AJ1743" s="71"/>
      <c r="AK1743" s="71"/>
      <c r="AL1743" s="71"/>
      <c r="AM1743" s="71"/>
      <c r="AN1743" s="71"/>
      <c r="AO1743" s="71"/>
      <c r="AP1743" s="71"/>
      <c r="AQ1743" s="71"/>
      <c r="AR1743" s="71"/>
      <c r="AS1743" s="71"/>
      <c r="AT1743" s="71"/>
      <c r="AU1743" s="71"/>
      <c r="AV1743" s="71"/>
      <c r="AW1743" s="71"/>
      <c r="AX1743" s="71"/>
      <c r="AY1743" s="71"/>
      <c r="AZ1743" s="71"/>
      <c r="BA1743" s="71"/>
    </row>
    <row r="1744" spans="1:53" x14ac:dyDescent="0.75">
      <c r="A1744" s="71"/>
      <c r="B1744" s="71"/>
      <c r="C1744" s="71"/>
      <c r="D1744" s="71"/>
      <c r="E1744" s="71"/>
      <c r="F1744" s="71"/>
      <c r="G1744" s="71"/>
      <c r="H1744" s="71"/>
      <c r="I1744" s="71"/>
      <c r="J1744" s="71"/>
      <c r="K1744" s="71"/>
      <c r="L1744" s="71"/>
      <c r="M1744" s="71"/>
      <c r="N1744" s="71"/>
      <c r="O1744" s="71"/>
      <c r="P1744" s="71"/>
      <c r="Q1744" s="71"/>
      <c r="R1744" s="71"/>
      <c r="S1744" s="71"/>
      <c r="T1744" s="71"/>
      <c r="U1744" s="71"/>
      <c r="V1744" s="71"/>
      <c r="W1744" s="71"/>
      <c r="X1744" s="71"/>
      <c r="Y1744" s="71"/>
      <c r="Z1744" s="71"/>
      <c r="AE1744" s="71"/>
      <c r="AF1744" s="71"/>
      <c r="AG1744" s="71"/>
      <c r="AH1744" s="71"/>
      <c r="AI1744" s="71"/>
      <c r="AJ1744" s="71"/>
      <c r="AK1744" s="71"/>
      <c r="AL1744" s="71"/>
      <c r="AM1744" s="71"/>
      <c r="AN1744" s="71"/>
      <c r="AO1744" s="71"/>
      <c r="AP1744" s="71"/>
      <c r="AQ1744" s="71"/>
      <c r="AR1744" s="71"/>
      <c r="AS1744" s="71"/>
      <c r="AT1744" s="71"/>
      <c r="AU1744" s="71"/>
      <c r="AV1744" s="71"/>
      <c r="AW1744" s="71"/>
      <c r="AX1744" s="71"/>
      <c r="AY1744" s="71"/>
      <c r="AZ1744" s="71"/>
      <c r="BA1744" s="71"/>
    </row>
    <row r="1745" spans="1:53" x14ac:dyDescent="0.75">
      <c r="A1745" s="71"/>
      <c r="B1745" s="71"/>
      <c r="C1745" s="71"/>
      <c r="D1745" s="71"/>
      <c r="E1745" s="71"/>
      <c r="F1745" s="71"/>
      <c r="G1745" s="71"/>
      <c r="H1745" s="71"/>
      <c r="I1745" s="71"/>
      <c r="J1745" s="71"/>
      <c r="K1745" s="71"/>
      <c r="L1745" s="71"/>
      <c r="M1745" s="71"/>
      <c r="N1745" s="71"/>
      <c r="O1745" s="71"/>
      <c r="P1745" s="71"/>
      <c r="Q1745" s="71"/>
      <c r="R1745" s="71"/>
      <c r="S1745" s="71"/>
      <c r="T1745" s="71"/>
      <c r="U1745" s="71"/>
      <c r="V1745" s="71"/>
      <c r="W1745" s="71"/>
      <c r="X1745" s="71"/>
      <c r="Y1745" s="71"/>
      <c r="Z1745" s="71"/>
      <c r="AE1745" s="71"/>
      <c r="AF1745" s="71"/>
      <c r="AG1745" s="71"/>
      <c r="AH1745" s="71"/>
      <c r="AI1745" s="71"/>
      <c r="AJ1745" s="71"/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</row>
    <row r="1746" spans="1:53" x14ac:dyDescent="0.75">
      <c r="A1746" s="71"/>
      <c r="B1746" s="71"/>
      <c r="C1746" s="71"/>
      <c r="D1746" s="71"/>
      <c r="E1746" s="71"/>
      <c r="F1746" s="71"/>
      <c r="G1746" s="71"/>
      <c r="H1746" s="71"/>
      <c r="I1746" s="71"/>
      <c r="J1746" s="71"/>
      <c r="K1746" s="71"/>
      <c r="L1746" s="71"/>
      <c r="M1746" s="71"/>
      <c r="N1746" s="71"/>
      <c r="O1746" s="71"/>
      <c r="P1746" s="71"/>
      <c r="Q1746" s="71"/>
      <c r="R1746" s="71"/>
      <c r="S1746" s="71"/>
      <c r="T1746" s="71"/>
      <c r="U1746" s="71"/>
      <c r="V1746" s="71"/>
      <c r="W1746" s="71"/>
      <c r="X1746" s="71"/>
      <c r="Y1746" s="71"/>
      <c r="Z1746" s="71"/>
      <c r="AE1746" s="71"/>
      <c r="AF1746" s="71"/>
      <c r="AG1746" s="71"/>
      <c r="AH1746" s="71"/>
      <c r="AI1746" s="71"/>
      <c r="AJ1746" s="71"/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</row>
    <row r="1747" spans="1:53" x14ac:dyDescent="0.75">
      <c r="A1747" s="71"/>
      <c r="B1747" s="71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1"/>
      <c r="S1747" s="71"/>
      <c r="T1747" s="71"/>
      <c r="U1747" s="71"/>
      <c r="V1747" s="71"/>
      <c r="W1747" s="71"/>
      <c r="X1747" s="71"/>
      <c r="Y1747" s="71"/>
      <c r="Z1747" s="71"/>
      <c r="AE1747" s="71"/>
      <c r="AF1747" s="71"/>
      <c r="AG1747" s="71"/>
      <c r="AH1747" s="71"/>
      <c r="AI1747" s="71"/>
      <c r="AJ1747" s="71"/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</row>
    <row r="1748" spans="1:53" x14ac:dyDescent="0.75">
      <c r="A1748" s="71"/>
      <c r="B1748" s="71"/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  <c r="R1748" s="71"/>
      <c r="S1748" s="71"/>
      <c r="T1748" s="71"/>
      <c r="U1748" s="71"/>
      <c r="V1748" s="71"/>
      <c r="W1748" s="71"/>
      <c r="X1748" s="71"/>
      <c r="Y1748" s="71"/>
      <c r="Z1748" s="71"/>
      <c r="AE1748" s="71"/>
      <c r="AF1748" s="71"/>
      <c r="AG1748" s="71"/>
      <c r="AH1748" s="71"/>
      <c r="AI1748" s="71"/>
      <c r="AJ1748" s="71"/>
      <c r="AK1748" s="71"/>
      <c r="AL1748" s="71"/>
      <c r="AM1748" s="71"/>
      <c r="AN1748" s="71"/>
      <c r="AO1748" s="71"/>
      <c r="AP1748" s="71"/>
      <c r="AQ1748" s="71"/>
      <c r="AR1748" s="71"/>
      <c r="AS1748" s="71"/>
      <c r="AT1748" s="71"/>
      <c r="AU1748" s="71"/>
      <c r="AV1748" s="71"/>
      <c r="AW1748" s="71"/>
      <c r="AX1748" s="71"/>
      <c r="AY1748" s="71"/>
      <c r="AZ1748" s="71"/>
      <c r="BA1748" s="71"/>
    </row>
    <row r="1749" spans="1:53" x14ac:dyDescent="0.75">
      <c r="A1749" s="71"/>
      <c r="B1749" s="71"/>
      <c r="C1749" s="71"/>
      <c r="D1749" s="71"/>
      <c r="E1749" s="71"/>
      <c r="F1749" s="71"/>
      <c r="G1749" s="71"/>
      <c r="H1749" s="71"/>
      <c r="I1749" s="71"/>
      <c r="J1749" s="71"/>
      <c r="K1749" s="71"/>
      <c r="L1749" s="71"/>
      <c r="M1749" s="71"/>
      <c r="N1749" s="71"/>
      <c r="O1749" s="71"/>
      <c r="P1749" s="71"/>
      <c r="Q1749" s="71"/>
      <c r="R1749" s="71"/>
      <c r="S1749" s="71"/>
      <c r="T1749" s="71"/>
      <c r="U1749" s="71"/>
      <c r="V1749" s="71"/>
      <c r="W1749" s="71"/>
      <c r="X1749" s="71"/>
      <c r="Y1749" s="71"/>
      <c r="Z1749" s="71"/>
      <c r="AE1749" s="71"/>
      <c r="AF1749" s="71"/>
      <c r="AG1749" s="71"/>
      <c r="AH1749" s="71"/>
      <c r="AI1749" s="71"/>
      <c r="AJ1749" s="71"/>
      <c r="AK1749" s="71"/>
      <c r="AL1749" s="71"/>
      <c r="AM1749" s="71"/>
      <c r="AN1749" s="71"/>
      <c r="AO1749" s="71"/>
      <c r="AP1749" s="71"/>
      <c r="AQ1749" s="71"/>
      <c r="AR1749" s="71"/>
      <c r="AS1749" s="71"/>
      <c r="AT1749" s="71"/>
      <c r="AU1749" s="71"/>
      <c r="AV1749" s="71"/>
      <c r="AW1749" s="71"/>
      <c r="AX1749" s="71"/>
      <c r="AY1749" s="71"/>
      <c r="AZ1749" s="71"/>
      <c r="BA1749" s="71"/>
    </row>
    <row r="1750" spans="1:53" x14ac:dyDescent="0.75">
      <c r="A1750" s="71"/>
      <c r="B1750" s="71"/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1"/>
      <c r="S1750" s="71"/>
      <c r="T1750" s="71"/>
      <c r="U1750" s="71"/>
      <c r="V1750" s="71"/>
      <c r="W1750" s="71"/>
      <c r="X1750" s="71"/>
      <c r="Y1750" s="71"/>
      <c r="Z1750" s="71"/>
      <c r="AE1750" s="71"/>
      <c r="AF1750" s="71"/>
      <c r="AG1750" s="71"/>
      <c r="AH1750" s="71"/>
      <c r="AI1750" s="71"/>
      <c r="AJ1750" s="71"/>
      <c r="AK1750" s="71"/>
      <c r="AL1750" s="71"/>
      <c r="AM1750" s="71"/>
      <c r="AN1750" s="71"/>
      <c r="AO1750" s="71"/>
      <c r="AP1750" s="71"/>
      <c r="AQ1750" s="71"/>
      <c r="AR1750" s="71"/>
      <c r="AS1750" s="71"/>
      <c r="AT1750" s="71"/>
      <c r="AU1750" s="71"/>
      <c r="AV1750" s="71"/>
      <c r="AW1750" s="71"/>
      <c r="AX1750" s="71"/>
      <c r="AY1750" s="71"/>
      <c r="AZ1750" s="71"/>
      <c r="BA1750" s="71"/>
    </row>
    <row r="1751" spans="1:53" x14ac:dyDescent="0.75">
      <c r="A1751" s="71"/>
      <c r="B1751" s="71"/>
      <c r="C1751" s="71"/>
      <c r="D1751" s="71"/>
      <c r="E1751" s="71"/>
      <c r="F1751" s="71"/>
      <c r="G1751" s="71"/>
      <c r="H1751" s="71"/>
      <c r="I1751" s="71"/>
      <c r="J1751" s="71"/>
      <c r="K1751" s="71"/>
      <c r="L1751" s="71"/>
      <c r="M1751" s="71"/>
      <c r="N1751" s="71"/>
      <c r="O1751" s="71"/>
      <c r="P1751" s="71"/>
      <c r="Q1751" s="71"/>
      <c r="R1751" s="71"/>
      <c r="S1751" s="71"/>
      <c r="T1751" s="71"/>
      <c r="U1751" s="71"/>
      <c r="V1751" s="71"/>
      <c r="W1751" s="71"/>
      <c r="X1751" s="71"/>
      <c r="Y1751" s="71"/>
      <c r="Z1751" s="71"/>
      <c r="AE1751" s="71"/>
      <c r="AF1751" s="71"/>
      <c r="AG1751" s="71"/>
      <c r="AH1751" s="71"/>
      <c r="AI1751" s="71"/>
      <c r="AJ1751" s="71"/>
      <c r="AK1751" s="71"/>
      <c r="AL1751" s="71"/>
      <c r="AM1751" s="71"/>
      <c r="AN1751" s="71"/>
      <c r="AO1751" s="71"/>
      <c r="AP1751" s="71"/>
      <c r="AQ1751" s="71"/>
      <c r="AR1751" s="71"/>
      <c r="AS1751" s="71"/>
      <c r="AT1751" s="71"/>
      <c r="AU1751" s="71"/>
      <c r="AV1751" s="71"/>
      <c r="AW1751" s="71"/>
      <c r="AX1751" s="71"/>
      <c r="AY1751" s="71"/>
      <c r="AZ1751" s="71"/>
      <c r="BA1751" s="71"/>
    </row>
    <row r="1752" spans="1:53" x14ac:dyDescent="0.75">
      <c r="A1752" s="71"/>
      <c r="B1752" s="71"/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  <c r="V1752" s="71"/>
      <c r="W1752" s="71"/>
      <c r="X1752" s="71"/>
      <c r="Y1752" s="71"/>
      <c r="Z1752" s="71"/>
      <c r="AE1752" s="71"/>
      <c r="AF1752" s="71"/>
      <c r="AG1752" s="71"/>
      <c r="AH1752" s="71"/>
      <c r="AI1752" s="71"/>
      <c r="AJ1752" s="71"/>
      <c r="AK1752" s="71"/>
      <c r="AL1752" s="71"/>
      <c r="AM1752" s="71"/>
      <c r="AN1752" s="71"/>
      <c r="AO1752" s="71"/>
      <c r="AP1752" s="71"/>
      <c r="AQ1752" s="71"/>
      <c r="AR1752" s="71"/>
      <c r="AS1752" s="71"/>
      <c r="AT1752" s="71"/>
      <c r="AU1752" s="71"/>
      <c r="AV1752" s="71"/>
      <c r="AW1752" s="71"/>
      <c r="AX1752" s="71"/>
      <c r="AY1752" s="71"/>
      <c r="AZ1752" s="71"/>
      <c r="BA1752" s="71"/>
    </row>
    <row r="1753" spans="1:53" x14ac:dyDescent="0.75">
      <c r="A1753" s="71"/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  <c r="V1753" s="71"/>
      <c r="W1753" s="71"/>
      <c r="X1753" s="71"/>
      <c r="Y1753" s="71"/>
      <c r="Z1753" s="71"/>
      <c r="AE1753" s="71"/>
      <c r="AF1753" s="71"/>
      <c r="AG1753" s="71"/>
      <c r="AH1753" s="71"/>
      <c r="AI1753" s="71"/>
      <c r="AJ1753" s="71"/>
      <c r="AK1753" s="71"/>
      <c r="AL1753" s="71"/>
      <c r="AM1753" s="71"/>
      <c r="AN1753" s="71"/>
      <c r="AO1753" s="71"/>
      <c r="AP1753" s="71"/>
      <c r="AQ1753" s="71"/>
      <c r="AR1753" s="71"/>
      <c r="AS1753" s="71"/>
      <c r="AT1753" s="71"/>
      <c r="AU1753" s="71"/>
      <c r="AV1753" s="71"/>
      <c r="AW1753" s="71"/>
      <c r="AX1753" s="71"/>
      <c r="AY1753" s="71"/>
      <c r="AZ1753" s="71"/>
      <c r="BA1753" s="71"/>
    </row>
    <row r="1754" spans="1:53" x14ac:dyDescent="0.75">
      <c r="A1754" s="71"/>
      <c r="B1754" s="71"/>
      <c r="C1754" s="71"/>
      <c r="D1754" s="71"/>
      <c r="E1754" s="71"/>
      <c r="F1754" s="71"/>
      <c r="G1754" s="71"/>
      <c r="H1754" s="71"/>
      <c r="I1754" s="71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  <c r="V1754" s="71"/>
      <c r="W1754" s="71"/>
      <c r="X1754" s="71"/>
      <c r="Y1754" s="71"/>
      <c r="Z1754" s="71"/>
      <c r="AE1754" s="71"/>
      <c r="AF1754" s="71"/>
      <c r="AG1754" s="71"/>
      <c r="AH1754" s="71"/>
      <c r="AI1754" s="71"/>
      <c r="AJ1754" s="71"/>
      <c r="AK1754" s="71"/>
      <c r="AL1754" s="71"/>
      <c r="AM1754" s="71"/>
      <c r="AN1754" s="71"/>
      <c r="AO1754" s="71"/>
      <c r="AP1754" s="71"/>
      <c r="AQ1754" s="71"/>
      <c r="AR1754" s="71"/>
      <c r="AS1754" s="71"/>
      <c r="AT1754" s="71"/>
      <c r="AU1754" s="71"/>
      <c r="AV1754" s="71"/>
      <c r="AW1754" s="71"/>
      <c r="AX1754" s="71"/>
      <c r="AY1754" s="71"/>
      <c r="AZ1754" s="71"/>
      <c r="BA1754" s="71"/>
    </row>
    <row r="1755" spans="1:53" x14ac:dyDescent="0.75">
      <c r="A1755" s="71"/>
      <c r="B1755" s="71"/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  <c r="V1755" s="71"/>
      <c r="W1755" s="71"/>
      <c r="X1755" s="71"/>
      <c r="Y1755" s="71"/>
      <c r="Z1755" s="71"/>
      <c r="AE1755" s="71"/>
      <c r="AF1755" s="71"/>
      <c r="AG1755" s="71"/>
      <c r="AH1755" s="71"/>
      <c r="AI1755" s="71"/>
      <c r="AJ1755" s="71"/>
      <c r="AK1755" s="71"/>
      <c r="AL1755" s="71"/>
      <c r="AM1755" s="71"/>
      <c r="AN1755" s="71"/>
      <c r="AO1755" s="71"/>
      <c r="AP1755" s="71"/>
      <c r="AQ1755" s="71"/>
      <c r="AR1755" s="71"/>
      <c r="AS1755" s="71"/>
      <c r="AT1755" s="71"/>
      <c r="AU1755" s="71"/>
      <c r="AV1755" s="71"/>
      <c r="AW1755" s="71"/>
      <c r="AX1755" s="71"/>
      <c r="AY1755" s="71"/>
      <c r="AZ1755" s="71"/>
      <c r="BA1755" s="71"/>
    </row>
    <row r="1756" spans="1:53" x14ac:dyDescent="0.75">
      <c r="A1756" s="71"/>
      <c r="B1756" s="71"/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  <c r="V1756" s="71"/>
      <c r="W1756" s="71"/>
      <c r="X1756" s="71"/>
      <c r="Y1756" s="71"/>
      <c r="Z1756" s="71"/>
      <c r="AE1756" s="71"/>
      <c r="AF1756" s="71"/>
      <c r="AG1756" s="71"/>
      <c r="AH1756" s="71"/>
      <c r="AI1756" s="71"/>
      <c r="AJ1756" s="71"/>
      <c r="AK1756" s="71"/>
      <c r="AL1756" s="71"/>
      <c r="AM1756" s="71"/>
      <c r="AN1756" s="71"/>
      <c r="AO1756" s="71"/>
      <c r="AP1756" s="71"/>
      <c r="AQ1756" s="71"/>
      <c r="AR1756" s="71"/>
      <c r="AS1756" s="71"/>
      <c r="AT1756" s="71"/>
      <c r="AU1756" s="71"/>
      <c r="AV1756" s="71"/>
      <c r="AW1756" s="71"/>
      <c r="AX1756" s="71"/>
      <c r="AY1756" s="71"/>
      <c r="AZ1756" s="71"/>
      <c r="BA1756" s="71"/>
    </row>
    <row r="1757" spans="1:53" x14ac:dyDescent="0.75">
      <c r="A1757" s="71"/>
      <c r="B1757" s="71"/>
      <c r="C1757" s="71"/>
      <c r="D1757" s="71"/>
      <c r="E1757" s="71"/>
      <c r="F1757" s="71"/>
      <c r="G1757" s="71"/>
      <c r="H1757" s="71"/>
      <c r="I1757" s="71"/>
      <c r="J1757" s="71"/>
      <c r="K1757" s="71"/>
      <c r="L1757" s="71"/>
      <c r="M1757" s="71"/>
      <c r="N1757" s="71"/>
      <c r="O1757" s="71"/>
      <c r="P1757" s="71"/>
      <c r="Q1757" s="71"/>
      <c r="R1757" s="71"/>
      <c r="S1757" s="71"/>
      <c r="T1757" s="71"/>
      <c r="U1757" s="71"/>
      <c r="V1757" s="71"/>
      <c r="W1757" s="71"/>
      <c r="X1757" s="71"/>
      <c r="Y1757" s="71"/>
      <c r="Z1757" s="71"/>
      <c r="AE1757" s="71"/>
      <c r="AF1757" s="71"/>
      <c r="AG1757" s="71"/>
      <c r="AH1757" s="71"/>
      <c r="AI1757" s="71"/>
      <c r="AJ1757" s="71"/>
      <c r="AK1757" s="71"/>
      <c r="AL1757" s="71"/>
      <c r="AM1757" s="71"/>
      <c r="AN1757" s="71"/>
      <c r="AO1757" s="71"/>
      <c r="AP1757" s="71"/>
      <c r="AQ1757" s="71"/>
      <c r="AR1757" s="71"/>
      <c r="AS1757" s="71"/>
      <c r="AT1757" s="71"/>
      <c r="AU1757" s="71"/>
      <c r="AV1757" s="71"/>
      <c r="AW1757" s="71"/>
      <c r="AX1757" s="71"/>
      <c r="AY1757" s="71"/>
      <c r="AZ1757" s="71"/>
      <c r="BA1757" s="71"/>
    </row>
    <row r="1758" spans="1:53" x14ac:dyDescent="0.75">
      <c r="A1758" s="71"/>
      <c r="B1758" s="71"/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  <c r="V1758" s="71"/>
      <c r="W1758" s="71"/>
      <c r="X1758" s="71"/>
      <c r="Y1758" s="71"/>
      <c r="Z1758" s="71"/>
      <c r="AE1758" s="71"/>
      <c r="AF1758" s="71"/>
      <c r="AG1758" s="71"/>
      <c r="AH1758" s="71"/>
      <c r="AI1758" s="71"/>
      <c r="AJ1758" s="71"/>
      <c r="AK1758" s="71"/>
      <c r="AL1758" s="71"/>
      <c r="AM1758" s="71"/>
      <c r="AN1758" s="71"/>
      <c r="AO1758" s="71"/>
      <c r="AP1758" s="71"/>
      <c r="AQ1758" s="71"/>
      <c r="AR1758" s="71"/>
      <c r="AS1758" s="71"/>
      <c r="AT1758" s="71"/>
      <c r="AU1758" s="71"/>
      <c r="AV1758" s="71"/>
      <c r="AW1758" s="71"/>
      <c r="AX1758" s="71"/>
      <c r="AY1758" s="71"/>
      <c r="AZ1758" s="71"/>
      <c r="BA1758" s="71"/>
    </row>
    <row r="1759" spans="1:53" x14ac:dyDescent="0.75">
      <c r="A1759" s="71"/>
      <c r="B1759" s="71"/>
      <c r="C1759" s="71"/>
      <c r="D1759" s="71"/>
      <c r="E1759" s="71"/>
      <c r="F1759" s="71"/>
      <c r="G1759" s="71"/>
      <c r="H1759" s="71"/>
      <c r="I1759" s="71"/>
      <c r="J1759" s="71"/>
      <c r="K1759" s="71"/>
      <c r="L1759" s="71"/>
      <c r="M1759" s="71"/>
      <c r="N1759" s="71"/>
      <c r="O1759" s="71"/>
      <c r="P1759" s="71"/>
      <c r="Q1759" s="71"/>
      <c r="R1759" s="71"/>
      <c r="S1759" s="71"/>
      <c r="T1759" s="71"/>
      <c r="U1759" s="71"/>
      <c r="V1759" s="71"/>
      <c r="W1759" s="71"/>
      <c r="X1759" s="71"/>
      <c r="Y1759" s="71"/>
      <c r="Z1759" s="71"/>
      <c r="AE1759" s="71"/>
      <c r="AF1759" s="71"/>
      <c r="AG1759" s="71"/>
      <c r="AH1759" s="71"/>
      <c r="AI1759" s="71"/>
      <c r="AJ1759" s="71"/>
      <c r="AK1759" s="71"/>
      <c r="AL1759" s="71"/>
      <c r="AM1759" s="71"/>
      <c r="AN1759" s="71"/>
      <c r="AO1759" s="71"/>
      <c r="AP1759" s="71"/>
      <c r="AQ1759" s="71"/>
      <c r="AR1759" s="71"/>
      <c r="AS1759" s="71"/>
      <c r="AT1759" s="71"/>
      <c r="AU1759" s="71"/>
      <c r="AV1759" s="71"/>
      <c r="AW1759" s="71"/>
      <c r="AX1759" s="71"/>
      <c r="AY1759" s="71"/>
      <c r="AZ1759" s="71"/>
      <c r="BA1759" s="71"/>
    </row>
    <row r="1760" spans="1:53" x14ac:dyDescent="0.75">
      <c r="A1760" s="71"/>
      <c r="B1760" s="71"/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  <c r="X1760" s="71"/>
      <c r="Y1760" s="71"/>
      <c r="Z1760" s="71"/>
      <c r="AE1760" s="71"/>
      <c r="AF1760" s="71"/>
      <c r="AG1760" s="71"/>
      <c r="AH1760" s="71"/>
      <c r="AI1760" s="71"/>
      <c r="AJ1760" s="71"/>
      <c r="AK1760" s="71"/>
      <c r="AL1760" s="71"/>
      <c r="AM1760" s="71"/>
      <c r="AN1760" s="71"/>
      <c r="AO1760" s="71"/>
      <c r="AP1760" s="71"/>
      <c r="AQ1760" s="71"/>
      <c r="AR1760" s="71"/>
      <c r="AS1760" s="71"/>
      <c r="AT1760" s="71"/>
      <c r="AU1760" s="71"/>
      <c r="AV1760" s="71"/>
      <c r="AW1760" s="71"/>
      <c r="AX1760" s="71"/>
      <c r="AY1760" s="71"/>
      <c r="AZ1760" s="71"/>
      <c r="BA1760" s="71"/>
    </row>
    <row r="1761" spans="1:53" x14ac:dyDescent="0.75">
      <c r="A1761" s="71"/>
      <c r="B1761" s="71"/>
      <c r="C1761" s="71"/>
      <c r="D1761" s="71"/>
      <c r="E1761" s="71"/>
      <c r="F1761" s="71"/>
      <c r="G1761" s="71"/>
      <c r="H1761" s="71"/>
      <c r="I1761" s="71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  <c r="V1761" s="71"/>
      <c r="W1761" s="71"/>
      <c r="X1761" s="71"/>
      <c r="Y1761" s="71"/>
      <c r="Z1761" s="71"/>
      <c r="AE1761" s="71"/>
      <c r="AF1761" s="71"/>
      <c r="AG1761" s="71"/>
      <c r="AH1761" s="71"/>
      <c r="AI1761" s="71"/>
      <c r="AJ1761" s="71"/>
      <c r="AK1761" s="71"/>
      <c r="AL1761" s="71"/>
      <c r="AM1761" s="71"/>
      <c r="AN1761" s="71"/>
      <c r="AO1761" s="71"/>
      <c r="AP1761" s="71"/>
      <c r="AQ1761" s="71"/>
      <c r="AR1761" s="71"/>
      <c r="AS1761" s="71"/>
      <c r="AT1761" s="71"/>
      <c r="AU1761" s="71"/>
      <c r="AV1761" s="71"/>
      <c r="AW1761" s="71"/>
      <c r="AX1761" s="71"/>
      <c r="AY1761" s="71"/>
      <c r="AZ1761" s="71"/>
      <c r="BA1761" s="71"/>
    </row>
    <row r="1762" spans="1:53" x14ac:dyDescent="0.75">
      <c r="A1762" s="71"/>
      <c r="B1762" s="71"/>
      <c r="C1762" s="71"/>
      <c r="D1762" s="71"/>
      <c r="E1762" s="71"/>
      <c r="F1762" s="71"/>
      <c r="G1762" s="71"/>
      <c r="H1762" s="71"/>
      <c r="I1762" s="71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  <c r="V1762" s="71"/>
      <c r="W1762" s="71"/>
      <c r="X1762" s="71"/>
      <c r="Y1762" s="71"/>
      <c r="Z1762" s="71"/>
      <c r="AE1762" s="71"/>
      <c r="AF1762" s="71"/>
      <c r="AG1762" s="71"/>
      <c r="AH1762" s="71"/>
      <c r="AI1762" s="71"/>
      <c r="AJ1762" s="71"/>
      <c r="AK1762" s="71"/>
      <c r="AL1762" s="71"/>
      <c r="AM1762" s="71"/>
      <c r="AN1762" s="71"/>
      <c r="AO1762" s="71"/>
      <c r="AP1762" s="71"/>
      <c r="AQ1762" s="71"/>
      <c r="AR1762" s="71"/>
      <c r="AS1762" s="71"/>
      <c r="AT1762" s="71"/>
      <c r="AU1762" s="71"/>
      <c r="AV1762" s="71"/>
      <c r="AW1762" s="71"/>
      <c r="AX1762" s="71"/>
      <c r="AY1762" s="71"/>
      <c r="AZ1762" s="71"/>
      <c r="BA1762" s="71"/>
    </row>
    <row r="1763" spans="1:53" x14ac:dyDescent="0.75">
      <c r="A1763" s="71"/>
      <c r="B1763" s="71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  <c r="V1763" s="71"/>
      <c r="W1763" s="71"/>
      <c r="X1763" s="71"/>
      <c r="Y1763" s="71"/>
      <c r="Z1763" s="71"/>
      <c r="AE1763" s="71"/>
      <c r="AF1763" s="71"/>
      <c r="AG1763" s="71"/>
      <c r="AH1763" s="71"/>
      <c r="AI1763" s="71"/>
      <c r="AJ1763" s="71"/>
      <c r="AK1763" s="71"/>
      <c r="AL1763" s="71"/>
      <c r="AM1763" s="71"/>
      <c r="AN1763" s="71"/>
      <c r="AO1763" s="71"/>
      <c r="AP1763" s="71"/>
      <c r="AQ1763" s="71"/>
      <c r="AR1763" s="71"/>
      <c r="AS1763" s="71"/>
      <c r="AT1763" s="71"/>
      <c r="AU1763" s="71"/>
      <c r="AV1763" s="71"/>
      <c r="AW1763" s="71"/>
      <c r="AX1763" s="71"/>
      <c r="AY1763" s="71"/>
      <c r="AZ1763" s="71"/>
      <c r="BA1763" s="71"/>
    </row>
    <row r="1764" spans="1:53" x14ac:dyDescent="0.75">
      <c r="A1764" s="71"/>
      <c r="B1764" s="71"/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  <c r="V1764" s="71"/>
      <c r="W1764" s="71"/>
      <c r="X1764" s="71"/>
      <c r="Y1764" s="71"/>
      <c r="Z1764" s="71"/>
      <c r="AE1764" s="71"/>
      <c r="AF1764" s="71"/>
      <c r="AG1764" s="71"/>
      <c r="AH1764" s="71"/>
      <c r="AI1764" s="71"/>
      <c r="AJ1764" s="71"/>
      <c r="AK1764" s="71"/>
      <c r="AL1764" s="71"/>
      <c r="AM1764" s="71"/>
      <c r="AN1764" s="71"/>
      <c r="AO1764" s="71"/>
      <c r="AP1764" s="71"/>
      <c r="AQ1764" s="71"/>
      <c r="AR1764" s="71"/>
      <c r="AS1764" s="71"/>
      <c r="AT1764" s="71"/>
      <c r="AU1764" s="71"/>
      <c r="AV1764" s="71"/>
      <c r="AW1764" s="71"/>
      <c r="AX1764" s="71"/>
      <c r="AY1764" s="71"/>
      <c r="AZ1764" s="71"/>
      <c r="BA1764" s="71"/>
    </row>
    <row r="1765" spans="1:53" x14ac:dyDescent="0.75">
      <c r="A1765" s="71"/>
      <c r="B1765" s="71"/>
      <c r="C1765" s="71"/>
      <c r="D1765" s="71"/>
      <c r="E1765" s="71"/>
      <c r="F1765" s="71"/>
      <c r="G1765" s="71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  <c r="X1765" s="71"/>
      <c r="Y1765" s="71"/>
      <c r="Z1765" s="71"/>
      <c r="AE1765" s="71"/>
      <c r="AF1765" s="71"/>
      <c r="AG1765" s="71"/>
      <c r="AH1765" s="71"/>
      <c r="AI1765" s="71"/>
      <c r="AJ1765" s="71"/>
      <c r="AK1765" s="71"/>
      <c r="AL1765" s="71"/>
      <c r="AM1765" s="71"/>
      <c r="AN1765" s="71"/>
      <c r="AO1765" s="71"/>
      <c r="AP1765" s="71"/>
      <c r="AQ1765" s="71"/>
      <c r="AR1765" s="71"/>
      <c r="AS1765" s="71"/>
      <c r="AT1765" s="71"/>
      <c r="AU1765" s="71"/>
      <c r="AV1765" s="71"/>
      <c r="AW1765" s="71"/>
      <c r="AX1765" s="71"/>
      <c r="AY1765" s="71"/>
      <c r="AZ1765" s="71"/>
      <c r="BA1765" s="71"/>
    </row>
    <row r="1766" spans="1:53" x14ac:dyDescent="0.75">
      <c r="A1766" s="71"/>
      <c r="B1766" s="71"/>
      <c r="C1766" s="71"/>
      <c r="D1766" s="71"/>
      <c r="E1766" s="71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  <c r="X1766" s="71"/>
      <c r="Y1766" s="71"/>
      <c r="Z1766" s="71"/>
      <c r="AE1766" s="71"/>
      <c r="AF1766" s="71"/>
      <c r="AG1766" s="71"/>
      <c r="AH1766" s="71"/>
      <c r="AI1766" s="71"/>
      <c r="AJ1766" s="71"/>
      <c r="AK1766" s="71"/>
      <c r="AL1766" s="71"/>
      <c r="AM1766" s="71"/>
      <c r="AN1766" s="71"/>
      <c r="AO1766" s="71"/>
      <c r="AP1766" s="71"/>
      <c r="AQ1766" s="71"/>
      <c r="AR1766" s="71"/>
      <c r="AS1766" s="71"/>
      <c r="AT1766" s="71"/>
      <c r="AU1766" s="71"/>
      <c r="AV1766" s="71"/>
      <c r="AW1766" s="71"/>
      <c r="AX1766" s="71"/>
      <c r="AY1766" s="71"/>
      <c r="AZ1766" s="71"/>
      <c r="BA1766" s="71"/>
    </row>
    <row r="1767" spans="1:53" x14ac:dyDescent="0.75">
      <c r="A1767" s="71"/>
      <c r="B1767" s="71"/>
      <c r="C1767" s="71"/>
      <c r="D1767" s="71"/>
      <c r="E1767" s="71"/>
      <c r="F1767" s="71"/>
      <c r="G1767" s="71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  <c r="X1767" s="71"/>
      <c r="Y1767" s="71"/>
      <c r="Z1767" s="71"/>
      <c r="AE1767" s="71"/>
      <c r="AF1767" s="71"/>
      <c r="AG1767" s="71"/>
      <c r="AH1767" s="71"/>
      <c r="AI1767" s="71"/>
      <c r="AJ1767" s="71"/>
      <c r="AK1767" s="71"/>
      <c r="AL1767" s="71"/>
      <c r="AM1767" s="71"/>
      <c r="AN1767" s="71"/>
      <c r="AO1767" s="71"/>
      <c r="AP1767" s="71"/>
      <c r="AQ1767" s="71"/>
      <c r="AR1767" s="71"/>
      <c r="AS1767" s="71"/>
      <c r="AT1767" s="71"/>
      <c r="AU1767" s="71"/>
      <c r="AV1767" s="71"/>
      <c r="AW1767" s="71"/>
      <c r="AX1767" s="71"/>
      <c r="AY1767" s="71"/>
      <c r="AZ1767" s="71"/>
      <c r="BA1767" s="71"/>
    </row>
    <row r="1768" spans="1:53" x14ac:dyDescent="0.75">
      <c r="A1768" s="71"/>
      <c r="B1768" s="71"/>
      <c r="C1768" s="71"/>
      <c r="D1768" s="71"/>
      <c r="E1768" s="71"/>
      <c r="F1768" s="71"/>
      <c r="G1768" s="71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  <c r="V1768" s="71"/>
      <c r="W1768" s="71"/>
      <c r="X1768" s="71"/>
      <c r="Y1768" s="71"/>
      <c r="Z1768" s="71"/>
      <c r="AE1768" s="71"/>
      <c r="AF1768" s="71"/>
      <c r="AG1768" s="71"/>
      <c r="AH1768" s="71"/>
      <c r="AI1768" s="71"/>
      <c r="AJ1768" s="71"/>
      <c r="AK1768" s="71"/>
      <c r="AL1768" s="71"/>
      <c r="AM1768" s="71"/>
      <c r="AN1768" s="71"/>
      <c r="AO1768" s="71"/>
      <c r="AP1768" s="71"/>
      <c r="AQ1768" s="71"/>
      <c r="AR1768" s="71"/>
      <c r="AS1768" s="71"/>
      <c r="AT1768" s="71"/>
      <c r="AU1768" s="71"/>
      <c r="AV1768" s="71"/>
      <c r="AW1768" s="71"/>
      <c r="AX1768" s="71"/>
      <c r="AY1768" s="71"/>
      <c r="AZ1768" s="71"/>
      <c r="BA1768" s="71"/>
    </row>
    <row r="1769" spans="1:53" x14ac:dyDescent="0.75">
      <c r="A1769" s="71"/>
      <c r="B1769" s="71"/>
      <c r="C1769" s="71"/>
      <c r="D1769" s="71"/>
      <c r="E1769" s="71"/>
      <c r="F1769" s="71"/>
      <c r="G1769" s="71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  <c r="V1769" s="71"/>
      <c r="W1769" s="71"/>
      <c r="X1769" s="71"/>
      <c r="Y1769" s="71"/>
      <c r="Z1769" s="71"/>
      <c r="AE1769" s="71"/>
      <c r="AF1769" s="71"/>
      <c r="AG1769" s="71"/>
      <c r="AH1769" s="71"/>
      <c r="AI1769" s="71"/>
      <c r="AJ1769" s="71"/>
      <c r="AK1769" s="71"/>
      <c r="AL1769" s="71"/>
      <c r="AM1769" s="71"/>
      <c r="AN1769" s="71"/>
      <c r="AO1769" s="71"/>
      <c r="AP1769" s="71"/>
      <c r="AQ1769" s="71"/>
      <c r="AR1769" s="71"/>
      <c r="AS1769" s="71"/>
      <c r="AT1769" s="71"/>
      <c r="AU1769" s="71"/>
      <c r="AV1769" s="71"/>
      <c r="AW1769" s="71"/>
      <c r="AX1769" s="71"/>
      <c r="AY1769" s="71"/>
      <c r="AZ1769" s="71"/>
      <c r="BA1769" s="71"/>
    </row>
    <row r="1770" spans="1:53" x14ac:dyDescent="0.75">
      <c r="A1770" s="71"/>
      <c r="B1770" s="71"/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  <c r="V1770" s="71"/>
      <c r="W1770" s="71"/>
      <c r="X1770" s="71"/>
      <c r="Y1770" s="71"/>
      <c r="Z1770" s="71"/>
      <c r="AE1770" s="71"/>
      <c r="AF1770" s="71"/>
      <c r="AG1770" s="71"/>
      <c r="AH1770" s="71"/>
      <c r="AI1770" s="71"/>
      <c r="AJ1770" s="71"/>
      <c r="AK1770" s="71"/>
      <c r="AL1770" s="71"/>
      <c r="AM1770" s="71"/>
      <c r="AN1770" s="71"/>
      <c r="AO1770" s="71"/>
      <c r="AP1770" s="71"/>
      <c r="AQ1770" s="71"/>
      <c r="AR1770" s="71"/>
      <c r="AS1770" s="71"/>
      <c r="AT1770" s="71"/>
      <c r="AU1770" s="71"/>
      <c r="AV1770" s="71"/>
      <c r="AW1770" s="71"/>
      <c r="AX1770" s="71"/>
      <c r="AY1770" s="71"/>
      <c r="AZ1770" s="71"/>
      <c r="BA1770" s="71"/>
    </row>
    <row r="1771" spans="1:53" x14ac:dyDescent="0.75">
      <c r="A1771" s="71"/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  <c r="V1771" s="71"/>
      <c r="W1771" s="71"/>
      <c r="X1771" s="71"/>
      <c r="Y1771" s="71"/>
      <c r="Z1771" s="71"/>
      <c r="AE1771" s="71"/>
      <c r="AF1771" s="71"/>
      <c r="AG1771" s="71"/>
      <c r="AH1771" s="71"/>
      <c r="AI1771" s="71"/>
      <c r="AJ1771" s="71"/>
      <c r="AK1771" s="71"/>
      <c r="AL1771" s="71"/>
      <c r="AM1771" s="71"/>
      <c r="AN1771" s="71"/>
      <c r="AO1771" s="71"/>
      <c r="AP1771" s="71"/>
      <c r="AQ1771" s="71"/>
      <c r="AR1771" s="71"/>
      <c r="AS1771" s="71"/>
      <c r="AT1771" s="71"/>
      <c r="AU1771" s="71"/>
      <c r="AV1771" s="71"/>
      <c r="AW1771" s="71"/>
      <c r="AX1771" s="71"/>
      <c r="AY1771" s="71"/>
      <c r="AZ1771" s="71"/>
      <c r="BA1771" s="71"/>
    </row>
    <row r="1772" spans="1:53" x14ac:dyDescent="0.75">
      <c r="A1772" s="71"/>
      <c r="B1772" s="71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  <c r="N1772" s="71"/>
      <c r="O1772" s="71"/>
      <c r="P1772" s="71"/>
      <c r="Q1772" s="71"/>
      <c r="R1772" s="71"/>
      <c r="S1772" s="71"/>
      <c r="T1772" s="71"/>
      <c r="U1772" s="71"/>
      <c r="V1772" s="71"/>
      <c r="W1772" s="71"/>
      <c r="X1772" s="71"/>
      <c r="Y1772" s="71"/>
      <c r="Z1772" s="71"/>
      <c r="AE1772" s="71"/>
      <c r="AF1772" s="71"/>
      <c r="AG1772" s="71"/>
      <c r="AH1772" s="71"/>
      <c r="AI1772" s="71"/>
      <c r="AJ1772" s="71"/>
      <c r="AK1772" s="71"/>
      <c r="AL1772" s="71"/>
      <c r="AM1772" s="71"/>
      <c r="AN1772" s="71"/>
      <c r="AO1772" s="71"/>
      <c r="AP1772" s="71"/>
      <c r="AQ1772" s="71"/>
      <c r="AR1772" s="71"/>
      <c r="AS1772" s="71"/>
      <c r="AT1772" s="71"/>
      <c r="AU1772" s="71"/>
      <c r="AV1772" s="71"/>
      <c r="AW1772" s="71"/>
      <c r="AX1772" s="71"/>
      <c r="AY1772" s="71"/>
      <c r="AZ1772" s="71"/>
      <c r="BA1772" s="71"/>
    </row>
    <row r="1773" spans="1:53" x14ac:dyDescent="0.75">
      <c r="A1773" s="71"/>
      <c r="B1773" s="71"/>
      <c r="C1773" s="71"/>
      <c r="D1773" s="71"/>
      <c r="E1773" s="71"/>
      <c r="F1773" s="71"/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  <c r="V1773" s="71"/>
      <c r="W1773" s="71"/>
      <c r="X1773" s="71"/>
      <c r="Y1773" s="71"/>
      <c r="Z1773" s="71"/>
      <c r="AE1773" s="71"/>
      <c r="AF1773" s="71"/>
      <c r="AG1773" s="71"/>
      <c r="AH1773" s="71"/>
      <c r="AI1773" s="71"/>
      <c r="AJ1773" s="71"/>
      <c r="AK1773" s="71"/>
      <c r="AL1773" s="71"/>
      <c r="AM1773" s="71"/>
      <c r="AN1773" s="71"/>
      <c r="AO1773" s="71"/>
      <c r="AP1773" s="71"/>
      <c r="AQ1773" s="71"/>
      <c r="AR1773" s="71"/>
      <c r="AS1773" s="71"/>
      <c r="AT1773" s="71"/>
      <c r="AU1773" s="71"/>
      <c r="AV1773" s="71"/>
      <c r="AW1773" s="71"/>
      <c r="AX1773" s="71"/>
      <c r="AY1773" s="71"/>
      <c r="AZ1773" s="71"/>
      <c r="BA1773" s="71"/>
    </row>
    <row r="1774" spans="1:53" x14ac:dyDescent="0.75">
      <c r="A1774" s="71"/>
      <c r="B1774" s="71"/>
      <c r="C1774" s="71"/>
      <c r="D1774" s="71"/>
      <c r="E1774" s="71"/>
      <c r="F1774" s="71"/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  <c r="V1774" s="71"/>
      <c r="W1774" s="71"/>
      <c r="X1774" s="71"/>
      <c r="Y1774" s="71"/>
      <c r="Z1774" s="71"/>
      <c r="AE1774" s="71"/>
      <c r="AF1774" s="71"/>
      <c r="AG1774" s="71"/>
      <c r="AH1774" s="71"/>
      <c r="AI1774" s="71"/>
      <c r="AJ1774" s="71"/>
      <c r="AK1774" s="71"/>
      <c r="AL1774" s="71"/>
      <c r="AM1774" s="71"/>
      <c r="AN1774" s="71"/>
      <c r="AO1774" s="71"/>
      <c r="AP1774" s="71"/>
      <c r="AQ1774" s="71"/>
      <c r="AR1774" s="71"/>
      <c r="AS1774" s="71"/>
      <c r="AT1774" s="71"/>
      <c r="AU1774" s="71"/>
      <c r="AV1774" s="71"/>
      <c r="AW1774" s="71"/>
      <c r="AX1774" s="71"/>
      <c r="AY1774" s="71"/>
      <c r="AZ1774" s="71"/>
      <c r="BA1774" s="71"/>
    </row>
    <row r="1775" spans="1:53" x14ac:dyDescent="0.75">
      <c r="A1775" s="71"/>
      <c r="B1775" s="71"/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  <c r="M1775" s="71"/>
      <c r="N1775" s="71"/>
      <c r="O1775" s="71"/>
      <c r="P1775" s="71"/>
      <c r="Q1775" s="71"/>
      <c r="R1775" s="71"/>
      <c r="S1775" s="71"/>
      <c r="T1775" s="71"/>
      <c r="U1775" s="71"/>
      <c r="V1775" s="71"/>
      <c r="W1775" s="71"/>
      <c r="X1775" s="71"/>
      <c r="Y1775" s="71"/>
      <c r="Z1775" s="71"/>
      <c r="AE1775" s="71"/>
      <c r="AF1775" s="71"/>
      <c r="AG1775" s="71"/>
      <c r="AH1775" s="71"/>
      <c r="AI1775" s="71"/>
      <c r="AJ1775" s="71"/>
      <c r="AK1775" s="71"/>
      <c r="AL1775" s="71"/>
      <c r="AM1775" s="71"/>
      <c r="AN1775" s="71"/>
      <c r="AO1775" s="71"/>
      <c r="AP1775" s="71"/>
      <c r="AQ1775" s="71"/>
      <c r="AR1775" s="71"/>
      <c r="AS1775" s="71"/>
      <c r="AT1775" s="71"/>
      <c r="AU1775" s="71"/>
      <c r="AV1775" s="71"/>
      <c r="AW1775" s="71"/>
      <c r="AX1775" s="71"/>
      <c r="AY1775" s="71"/>
      <c r="AZ1775" s="71"/>
      <c r="BA1775" s="71"/>
    </row>
    <row r="1776" spans="1:53" x14ac:dyDescent="0.75">
      <c r="A1776" s="71"/>
      <c r="B1776" s="71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  <c r="V1776" s="71"/>
      <c r="W1776" s="71"/>
      <c r="X1776" s="71"/>
      <c r="Y1776" s="71"/>
      <c r="Z1776" s="71"/>
      <c r="AE1776" s="71"/>
      <c r="AF1776" s="71"/>
      <c r="AG1776" s="71"/>
      <c r="AH1776" s="71"/>
      <c r="AI1776" s="71"/>
      <c r="AJ1776" s="71"/>
      <c r="AK1776" s="71"/>
      <c r="AL1776" s="71"/>
      <c r="AM1776" s="71"/>
      <c r="AN1776" s="71"/>
      <c r="AO1776" s="71"/>
      <c r="AP1776" s="71"/>
      <c r="AQ1776" s="71"/>
      <c r="AR1776" s="71"/>
      <c r="AS1776" s="71"/>
      <c r="AT1776" s="71"/>
      <c r="AU1776" s="71"/>
      <c r="AV1776" s="71"/>
      <c r="AW1776" s="71"/>
      <c r="AX1776" s="71"/>
      <c r="AY1776" s="71"/>
      <c r="AZ1776" s="71"/>
      <c r="BA1776" s="71"/>
    </row>
    <row r="1777" spans="1:53" x14ac:dyDescent="0.75">
      <c r="A1777" s="71"/>
      <c r="B1777" s="71"/>
      <c r="C1777" s="71"/>
      <c r="D1777" s="71"/>
      <c r="E1777" s="71"/>
      <c r="F1777" s="71"/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  <c r="V1777" s="71"/>
      <c r="W1777" s="71"/>
      <c r="X1777" s="71"/>
      <c r="Y1777" s="71"/>
      <c r="Z1777" s="71"/>
      <c r="AE1777" s="71"/>
      <c r="AF1777" s="71"/>
      <c r="AG1777" s="71"/>
      <c r="AH1777" s="71"/>
      <c r="AI1777" s="71"/>
      <c r="AJ1777" s="71"/>
      <c r="AK1777" s="71"/>
      <c r="AL1777" s="71"/>
      <c r="AM1777" s="71"/>
      <c r="AN1777" s="71"/>
      <c r="AO1777" s="71"/>
      <c r="AP1777" s="71"/>
      <c r="AQ1777" s="71"/>
      <c r="AR1777" s="71"/>
      <c r="AS1777" s="71"/>
      <c r="AT1777" s="71"/>
      <c r="AU1777" s="71"/>
      <c r="AV1777" s="71"/>
      <c r="AW1777" s="71"/>
      <c r="AX1777" s="71"/>
      <c r="AY1777" s="71"/>
      <c r="AZ1777" s="71"/>
      <c r="BA1777" s="71"/>
    </row>
    <row r="1778" spans="1:53" x14ac:dyDescent="0.75">
      <c r="A1778" s="71"/>
      <c r="B1778" s="71"/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  <c r="V1778" s="71"/>
      <c r="W1778" s="71"/>
      <c r="X1778" s="71"/>
      <c r="Y1778" s="71"/>
      <c r="Z1778" s="71"/>
      <c r="AE1778" s="71"/>
      <c r="AF1778" s="71"/>
      <c r="AG1778" s="71"/>
      <c r="AH1778" s="71"/>
      <c r="AI1778" s="71"/>
      <c r="AJ1778" s="71"/>
      <c r="AK1778" s="71"/>
      <c r="AL1778" s="71"/>
      <c r="AM1778" s="71"/>
      <c r="AN1778" s="71"/>
      <c r="AO1778" s="71"/>
      <c r="AP1778" s="71"/>
      <c r="AQ1778" s="71"/>
      <c r="AR1778" s="71"/>
      <c r="AS1778" s="71"/>
      <c r="AT1778" s="71"/>
      <c r="AU1778" s="71"/>
      <c r="AV1778" s="71"/>
      <c r="AW1778" s="71"/>
      <c r="AX1778" s="71"/>
      <c r="AY1778" s="71"/>
      <c r="AZ1778" s="71"/>
      <c r="BA1778" s="71"/>
    </row>
    <row r="1779" spans="1:53" x14ac:dyDescent="0.75">
      <c r="A1779" s="71"/>
      <c r="B1779" s="71"/>
      <c r="C1779" s="71"/>
      <c r="D1779" s="71"/>
      <c r="E1779" s="71"/>
      <c r="F1779" s="71"/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  <c r="V1779" s="71"/>
      <c r="W1779" s="71"/>
      <c r="X1779" s="71"/>
      <c r="Y1779" s="71"/>
      <c r="Z1779" s="71"/>
      <c r="AE1779" s="71"/>
      <c r="AF1779" s="71"/>
      <c r="AG1779" s="71"/>
      <c r="AH1779" s="71"/>
      <c r="AI1779" s="71"/>
      <c r="AJ1779" s="71"/>
      <c r="AK1779" s="71"/>
      <c r="AL1779" s="71"/>
      <c r="AM1779" s="71"/>
      <c r="AN1779" s="71"/>
      <c r="AO1779" s="71"/>
      <c r="AP1779" s="71"/>
      <c r="AQ1779" s="71"/>
      <c r="AR1779" s="71"/>
      <c r="AS1779" s="71"/>
      <c r="AT1779" s="71"/>
      <c r="AU1779" s="71"/>
      <c r="AV1779" s="71"/>
      <c r="AW1779" s="71"/>
      <c r="AX1779" s="71"/>
      <c r="AY1779" s="71"/>
      <c r="AZ1779" s="71"/>
      <c r="BA1779" s="71"/>
    </row>
    <row r="1780" spans="1:53" x14ac:dyDescent="0.75">
      <c r="A1780" s="71"/>
      <c r="B1780" s="71"/>
      <c r="C1780" s="71"/>
      <c r="D1780" s="71"/>
      <c r="E1780" s="71"/>
      <c r="F1780" s="71"/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  <c r="V1780" s="71"/>
      <c r="W1780" s="71"/>
      <c r="X1780" s="71"/>
      <c r="Y1780" s="71"/>
      <c r="Z1780" s="71"/>
      <c r="AE1780" s="71"/>
      <c r="AF1780" s="71"/>
      <c r="AG1780" s="71"/>
      <c r="AH1780" s="71"/>
      <c r="AI1780" s="71"/>
      <c r="AJ1780" s="71"/>
      <c r="AK1780" s="71"/>
      <c r="AL1780" s="71"/>
      <c r="AM1780" s="71"/>
      <c r="AN1780" s="71"/>
      <c r="AO1780" s="71"/>
      <c r="AP1780" s="71"/>
      <c r="AQ1780" s="71"/>
      <c r="AR1780" s="71"/>
      <c r="AS1780" s="71"/>
      <c r="AT1780" s="71"/>
      <c r="AU1780" s="71"/>
      <c r="AV1780" s="71"/>
      <c r="AW1780" s="71"/>
      <c r="AX1780" s="71"/>
      <c r="AY1780" s="71"/>
      <c r="AZ1780" s="71"/>
      <c r="BA1780" s="71"/>
    </row>
    <row r="1781" spans="1:53" x14ac:dyDescent="0.75">
      <c r="A1781" s="71"/>
      <c r="B1781" s="71"/>
      <c r="C1781" s="71"/>
      <c r="D1781" s="71"/>
      <c r="E1781" s="71"/>
      <c r="F1781" s="71"/>
      <c r="G1781" s="71"/>
      <c r="H1781" s="71"/>
      <c r="I1781" s="71"/>
      <c r="J1781" s="71"/>
      <c r="K1781" s="71"/>
      <c r="L1781" s="71"/>
      <c r="M1781" s="71"/>
      <c r="N1781" s="71"/>
      <c r="O1781" s="71"/>
      <c r="P1781" s="71"/>
      <c r="Q1781" s="71"/>
      <c r="R1781" s="71"/>
      <c r="S1781" s="71"/>
      <c r="T1781" s="71"/>
      <c r="U1781" s="71"/>
      <c r="V1781" s="71"/>
      <c r="W1781" s="71"/>
      <c r="X1781" s="71"/>
      <c r="Y1781" s="71"/>
      <c r="Z1781" s="71"/>
      <c r="AE1781" s="71"/>
      <c r="AF1781" s="71"/>
      <c r="AG1781" s="71"/>
      <c r="AH1781" s="71"/>
      <c r="AI1781" s="71"/>
      <c r="AJ1781" s="71"/>
      <c r="AK1781" s="71"/>
      <c r="AL1781" s="71"/>
      <c r="AM1781" s="71"/>
      <c r="AN1781" s="71"/>
      <c r="AO1781" s="71"/>
      <c r="AP1781" s="71"/>
      <c r="AQ1781" s="71"/>
      <c r="AR1781" s="71"/>
      <c r="AS1781" s="71"/>
      <c r="AT1781" s="71"/>
      <c r="AU1781" s="71"/>
      <c r="AV1781" s="71"/>
      <c r="AW1781" s="71"/>
      <c r="AX1781" s="71"/>
      <c r="AY1781" s="71"/>
      <c r="AZ1781" s="71"/>
      <c r="BA1781" s="71"/>
    </row>
    <row r="1782" spans="1:53" x14ac:dyDescent="0.75">
      <c r="A1782" s="71"/>
      <c r="B1782" s="71"/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  <c r="R1782" s="71"/>
      <c r="S1782" s="71"/>
      <c r="T1782" s="71"/>
      <c r="U1782" s="71"/>
      <c r="V1782" s="71"/>
      <c r="W1782" s="71"/>
      <c r="X1782" s="71"/>
      <c r="Y1782" s="71"/>
      <c r="Z1782" s="71"/>
      <c r="AE1782" s="71"/>
      <c r="AF1782" s="71"/>
      <c r="AG1782" s="71"/>
      <c r="AH1782" s="71"/>
      <c r="AI1782" s="71"/>
      <c r="AJ1782" s="71"/>
      <c r="AK1782" s="71"/>
      <c r="AL1782" s="71"/>
      <c r="AM1782" s="71"/>
      <c r="AN1782" s="71"/>
      <c r="AO1782" s="71"/>
      <c r="AP1782" s="71"/>
      <c r="AQ1782" s="71"/>
      <c r="AR1782" s="71"/>
      <c r="AS1782" s="71"/>
      <c r="AT1782" s="71"/>
      <c r="AU1782" s="71"/>
      <c r="AV1782" s="71"/>
      <c r="AW1782" s="71"/>
      <c r="AX1782" s="71"/>
      <c r="AY1782" s="71"/>
      <c r="AZ1782" s="71"/>
      <c r="BA1782" s="71"/>
    </row>
    <row r="1783" spans="1:53" x14ac:dyDescent="0.75">
      <c r="A1783" s="71"/>
      <c r="B1783" s="71"/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  <c r="M1783" s="71"/>
      <c r="N1783" s="71"/>
      <c r="O1783" s="71"/>
      <c r="P1783" s="71"/>
      <c r="Q1783" s="71"/>
      <c r="R1783" s="71"/>
      <c r="S1783" s="71"/>
      <c r="T1783" s="71"/>
      <c r="U1783" s="71"/>
      <c r="V1783" s="71"/>
      <c r="W1783" s="71"/>
      <c r="X1783" s="71"/>
      <c r="Y1783" s="71"/>
      <c r="Z1783" s="71"/>
      <c r="AE1783" s="71"/>
      <c r="AF1783" s="71"/>
      <c r="AG1783" s="71"/>
      <c r="AH1783" s="71"/>
      <c r="AI1783" s="71"/>
      <c r="AJ1783" s="71"/>
      <c r="AK1783" s="71"/>
      <c r="AL1783" s="71"/>
      <c r="AM1783" s="71"/>
      <c r="AN1783" s="71"/>
      <c r="AO1783" s="71"/>
      <c r="AP1783" s="71"/>
      <c r="AQ1783" s="71"/>
      <c r="AR1783" s="71"/>
      <c r="AS1783" s="71"/>
      <c r="AT1783" s="71"/>
      <c r="AU1783" s="71"/>
      <c r="AV1783" s="71"/>
      <c r="AW1783" s="71"/>
      <c r="AX1783" s="71"/>
      <c r="AY1783" s="71"/>
      <c r="AZ1783" s="71"/>
      <c r="BA1783" s="71"/>
    </row>
    <row r="1784" spans="1:53" x14ac:dyDescent="0.75">
      <c r="A1784" s="71"/>
      <c r="B1784" s="71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1"/>
      <c r="O1784" s="71"/>
      <c r="P1784" s="71"/>
      <c r="Q1784" s="71"/>
      <c r="R1784" s="71"/>
      <c r="S1784" s="71"/>
      <c r="T1784" s="71"/>
      <c r="U1784" s="71"/>
      <c r="V1784" s="71"/>
      <c r="W1784" s="71"/>
      <c r="X1784" s="71"/>
      <c r="Y1784" s="71"/>
      <c r="Z1784" s="71"/>
      <c r="AE1784" s="71"/>
      <c r="AF1784" s="71"/>
      <c r="AG1784" s="71"/>
      <c r="AH1784" s="71"/>
      <c r="AI1784" s="71"/>
      <c r="AJ1784" s="71"/>
      <c r="AK1784" s="71"/>
      <c r="AL1784" s="71"/>
      <c r="AM1784" s="71"/>
      <c r="AN1784" s="71"/>
      <c r="AO1784" s="71"/>
      <c r="AP1784" s="71"/>
      <c r="AQ1784" s="71"/>
      <c r="AR1784" s="71"/>
      <c r="AS1784" s="71"/>
      <c r="AT1784" s="71"/>
      <c r="AU1784" s="71"/>
      <c r="AV1784" s="71"/>
      <c r="AW1784" s="71"/>
      <c r="AX1784" s="71"/>
      <c r="AY1784" s="71"/>
      <c r="AZ1784" s="71"/>
      <c r="BA1784" s="71"/>
    </row>
    <row r="1785" spans="1:53" x14ac:dyDescent="0.75">
      <c r="A1785" s="71"/>
      <c r="B1785" s="71"/>
      <c r="C1785" s="71"/>
      <c r="D1785" s="71"/>
      <c r="E1785" s="71"/>
      <c r="F1785" s="71"/>
      <c r="G1785" s="71"/>
      <c r="H1785" s="71"/>
      <c r="I1785" s="71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  <c r="V1785" s="71"/>
      <c r="W1785" s="71"/>
      <c r="X1785" s="71"/>
      <c r="Y1785" s="71"/>
      <c r="Z1785" s="71"/>
      <c r="AE1785" s="71"/>
      <c r="AF1785" s="71"/>
      <c r="AG1785" s="71"/>
      <c r="AH1785" s="71"/>
      <c r="AI1785" s="71"/>
      <c r="AJ1785" s="71"/>
      <c r="AK1785" s="71"/>
      <c r="AL1785" s="71"/>
      <c r="AM1785" s="71"/>
      <c r="AN1785" s="71"/>
      <c r="AO1785" s="71"/>
      <c r="AP1785" s="71"/>
      <c r="AQ1785" s="71"/>
      <c r="AR1785" s="71"/>
      <c r="AS1785" s="71"/>
      <c r="AT1785" s="71"/>
      <c r="AU1785" s="71"/>
      <c r="AV1785" s="71"/>
      <c r="AW1785" s="71"/>
      <c r="AX1785" s="71"/>
      <c r="AY1785" s="71"/>
      <c r="AZ1785" s="71"/>
      <c r="BA1785" s="71"/>
    </row>
    <row r="1786" spans="1:53" x14ac:dyDescent="0.75">
      <c r="A1786" s="71"/>
      <c r="B1786" s="71"/>
      <c r="C1786" s="71"/>
      <c r="D1786" s="71"/>
      <c r="E1786" s="71"/>
      <c r="F1786" s="71"/>
      <c r="G1786" s="71"/>
      <c r="H1786" s="71"/>
      <c r="I1786" s="71"/>
      <c r="J1786" s="71"/>
      <c r="K1786" s="71"/>
      <c r="L1786" s="71"/>
      <c r="M1786" s="71"/>
      <c r="N1786" s="71"/>
      <c r="O1786" s="71"/>
      <c r="P1786" s="71"/>
      <c r="Q1786" s="71"/>
      <c r="R1786" s="71"/>
      <c r="S1786" s="71"/>
      <c r="T1786" s="71"/>
      <c r="U1786" s="71"/>
      <c r="V1786" s="71"/>
      <c r="W1786" s="71"/>
      <c r="X1786" s="71"/>
      <c r="Y1786" s="71"/>
      <c r="Z1786" s="71"/>
      <c r="AE1786" s="71"/>
      <c r="AF1786" s="71"/>
      <c r="AG1786" s="71"/>
      <c r="AH1786" s="71"/>
      <c r="AI1786" s="71"/>
      <c r="AJ1786" s="71"/>
      <c r="AK1786" s="71"/>
      <c r="AL1786" s="71"/>
      <c r="AM1786" s="71"/>
      <c r="AN1786" s="71"/>
      <c r="AO1786" s="71"/>
      <c r="AP1786" s="71"/>
      <c r="AQ1786" s="71"/>
      <c r="AR1786" s="71"/>
      <c r="AS1786" s="71"/>
      <c r="AT1786" s="71"/>
      <c r="AU1786" s="71"/>
      <c r="AV1786" s="71"/>
      <c r="AW1786" s="71"/>
      <c r="AX1786" s="71"/>
      <c r="AY1786" s="71"/>
      <c r="AZ1786" s="71"/>
      <c r="BA1786" s="71"/>
    </row>
    <row r="1787" spans="1:53" x14ac:dyDescent="0.75">
      <c r="A1787" s="71"/>
      <c r="B1787" s="71"/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  <c r="M1787" s="71"/>
      <c r="N1787" s="71"/>
      <c r="O1787" s="71"/>
      <c r="P1787" s="71"/>
      <c r="Q1787" s="71"/>
      <c r="R1787" s="71"/>
      <c r="S1787" s="71"/>
      <c r="T1787" s="71"/>
      <c r="U1787" s="71"/>
      <c r="V1787" s="71"/>
      <c r="W1787" s="71"/>
      <c r="X1787" s="71"/>
      <c r="Y1787" s="71"/>
      <c r="Z1787" s="71"/>
      <c r="AE1787" s="71"/>
      <c r="AF1787" s="71"/>
      <c r="AG1787" s="71"/>
      <c r="AH1787" s="71"/>
      <c r="AI1787" s="71"/>
      <c r="AJ1787" s="71"/>
      <c r="AK1787" s="71"/>
      <c r="AL1787" s="71"/>
      <c r="AM1787" s="71"/>
      <c r="AN1787" s="71"/>
      <c r="AO1787" s="71"/>
      <c r="AP1787" s="71"/>
      <c r="AQ1787" s="71"/>
      <c r="AR1787" s="71"/>
      <c r="AS1787" s="71"/>
      <c r="AT1787" s="71"/>
      <c r="AU1787" s="71"/>
      <c r="AV1787" s="71"/>
      <c r="AW1787" s="71"/>
      <c r="AX1787" s="71"/>
      <c r="AY1787" s="71"/>
      <c r="AZ1787" s="71"/>
      <c r="BA1787" s="71"/>
    </row>
    <row r="1788" spans="1:53" x14ac:dyDescent="0.75">
      <c r="A1788" s="71"/>
      <c r="B1788" s="71"/>
      <c r="C1788" s="71"/>
      <c r="D1788" s="71"/>
      <c r="E1788" s="71"/>
      <c r="F1788" s="71"/>
      <c r="G1788" s="71"/>
      <c r="H1788" s="71"/>
      <c r="I1788" s="71"/>
      <c r="J1788" s="71"/>
      <c r="K1788" s="71"/>
      <c r="L1788" s="71"/>
      <c r="M1788" s="71"/>
      <c r="N1788" s="71"/>
      <c r="O1788" s="71"/>
      <c r="P1788" s="71"/>
      <c r="Q1788" s="71"/>
      <c r="R1788" s="71"/>
      <c r="S1788" s="71"/>
      <c r="T1788" s="71"/>
      <c r="U1788" s="71"/>
      <c r="V1788" s="71"/>
      <c r="W1788" s="71"/>
      <c r="X1788" s="71"/>
      <c r="Y1788" s="71"/>
      <c r="Z1788" s="71"/>
      <c r="AE1788" s="71"/>
      <c r="AF1788" s="71"/>
      <c r="AG1788" s="71"/>
      <c r="AH1788" s="71"/>
      <c r="AI1788" s="71"/>
      <c r="AJ1788" s="71"/>
      <c r="AK1788" s="71"/>
      <c r="AL1788" s="71"/>
      <c r="AM1788" s="71"/>
      <c r="AN1788" s="71"/>
      <c r="AO1788" s="71"/>
      <c r="AP1788" s="71"/>
      <c r="AQ1788" s="71"/>
      <c r="AR1788" s="71"/>
      <c r="AS1788" s="71"/>
      <c r="AT1788" s="71"/>
      <c r="AU1788" s="71"/>
      <c r="AV1788" s="71"/>
      <c r="AW1788" s="71"/>
      <c r="AX1788" s="71"/>
      <c r="AY1788" s="71"/>
      <c r="AZ1788" s="71"/>
      <c r="BA1788" s="71"/>
    </row>
    <row r="1789" spans="1:53" x14ac:dyDescent="0.75">
      <c r="A1789" s="71"/>
      <c r="B1789" s="71"/>
      <c r="C1789" s="71"/>
      <c r="D1789" s="71"/>
      <c r="E1789" s="71"/>
      <c r="F1789" s="71"/>
      <c r="G1789" s="71"/>
      <c r="H1789" s="71"/>
      <c r="I1789" s="71"/>
      <c r="J1789" s="71"/>
      <c r="K1789" s="71"/>
      <c r="L1789" s="71"/>
      <c r="M1789" s="71"/>
      <c r="N1789" s="71"/>
      <c r="O1789" s="71"/>
      <c r="P1789" s="71"/>
      <c r="Q1789" s="71"/>
      <c r="R1789" s="71"/>
      <c r="S1789" s="71"/>
      <c r="T1789" s="71"/>
      <c r="U1789" s="71"/>
      <c r="V1789" s="71"/>
      <c r="W1789" s="71"/>
      <c r="X1789" s="71"/>
      <c r="Y1789" s="71"/>
      <c r="Z1789" s="71"/>
      <c r="AE1789" s="71"/>
      <c r="AF1789" s="71"/>
      <c r="AG1789" s="71"/>
      <c r="AH1789" s="71"/>
      <c r="AI1789" s="71"/>
      <c r="AJ1789" s="71"/>
      <c r="AK1789" s="71"/>
      <c r="AL1789" s="71"/>
      <c r="AM1789" s="71"/>
      <c r="AN1789" s="71"/>
      <c r="AO1789" s="71"/>
      <c r="AP1789" s="71"/>
      <c r="AQ1789" s="71"/>
      <c r="AR1789" s="71"/>
      <c r="AS1789" s="71"/>
      <c r="AT1789" s="71"/>
      <c r="AU1789" s="71"/>
      <c r="AV1789" s="71"/>
      <c r="AW1789" s="71"/>
      <c r="AX1789" s="71"/>
      <c r="AY1789" s="71"/>
      <c r="AZ1789" s="71"/>
      <c r="BA1789" s="71"/>
    </row>
    <row r="1790" spans="1:53" x14ac:dyDescent="0.75">
      <c r="A1790" s="71"/>
      <c r="B1790" s="71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  <c r="R1790" s="71"/>
      <c r="S1790" s="71"/>
      <c r="T1790" s="71"/>
      <c r="U1790" s="71"/>
      <c r="V1790" s="71"/>
      <c r="W1790" s="71"/>
      <c r="X1790" s="71"/>
      <c r="Y1790" s="71"/>
      <c r="Z1790" s="71"/>
      <c r="AE1790" s="71"/>
      <c r="AF1790" s="71"/>
      <c r="AG1790" s="71"/>
      <c r="AH1790" s="71"/>
      <c r="AI1790" s="71"/>
      <c r="AJ1790" s="71"/>
      <c r="AK1790" s="71"/>
      <c r="AL1790" s="71"/>
      <c r="AM1790" s="71"/>
      <c r="AN1790" s="71"/>
      <c r="AO1790" s="71"/>
      <c r="AP1790" s="71"/>
      <c r="AQ1790" s="71"/>
      <c r="AR1790" s="71"/>
      <c r="AS1790" s="71"/>
      <c r="AT1790" s="71"/>
      <c r="AU1790" s="71"/>
      <c r="AV1790" s="71"/>
      <c r="AW1790" s="71"/>
      <c r="AX1790" s="71"/>
      <c r="AY1790" s="71"/>
      <c r="AZ1790" s="71"/>
      <c r="BA1790" s="71"/>
    </row>
    <row r="1791" spans="1:53" x14ac:dyDescent="0.75">
      <c r="A1791" s="71"/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  <c r="M1791" s="71"/>
      <c r="N1791" s="71"/>
      <c r="O1791" s="71"/>
      <c r="P1791" s="71"/>
      <c r="Q1791" s="71"/>
      <c r="R1791" s="71"/>
      <c r="S1791" s="71"/>
      <c r="T1791" s="71"/>
      <c r="U1791" s="71"/>
      <c r="V1791" s="71"/>
      <c r="W1791" s="71"/>
      <c r="X1791" s="71"/>
      <c r="Y1791" s="71"/>
      <c r="Z1791" s="71"/>
      <c r="AE1791" s="71"/>
      <c r="AF1791" s="71"/>
      <c r="AG1791" s="71"/>
      <c r="AH1791" s="71"/>
      <c r="AI1791" s="71"/>
      <c r="AJ1791" s="71"/>
      <c r="AK1791" s="71"/>
      <c r="AL1791" s="71"/>
      <c r="AM1791" s="71"/>
      <c r="AN1791" s="71"/>
      <c r="AO1791" s="71"/>
      <c r="AP1791" s="71"/>
      <c r="AQ1791" s="71"/>
      <c r="AR1791" s="71"/>
      <c r="AS1791" s="71"/>
      <c r="AT1791" s="71"/>
      <c r="AU1791" s="71"/>
      <c r="AV1791" s="71"/>
      <c r="AW1791" s="71"/>
      <c r="AX1791" s="71"/>
      <c r="AY1791" s="71"/>
      <c r="AZ1791" s="71"/>
      <c r="BA1791" s="71"/>
    </row>
    <row r="1792" spans="1:53" x14ac:dyDescent="0.75">
      <c r="A1792" s="71"/>
      <c r="B1792" s="71"/>
      <c r="C1792" s="71"/>
      <c r="D1792" s="71"/>
      <c r="E1792" s="71"/>
      <c r="F1792" s="71"/>
      <c r="G1792" s="71"/>
      <c r="H1792" s="71"/>
      <c r="I1792" s="71"/>
      <c r="J1792" s="71"/>
      <c r="K1792" s="71"/>
      <c r="L1792" s="71"/>
      <c r="M1792" s="71"/>
      <c r="N1792" s="71"/>
      <c r="O1792" s="71"/>
      <c r="P1792" s="71"/>
      <c r="Q1792" s="71"/>
      <c r="R1792" s="71"/>
      <c r="S1792" s="71"/>
      <c r="T1792" s="71"/>
      <c r="U1792" s="71"/>
      <c r="V1792" s="71"/>
      <c r="W1792" s="71"/>
      <c r="X1792" s="71"/>
      <c r="Y1792" s="71"/>
      <c r="Z1792" s="71"/>
      <c r="AE1792" s="71"/>
      <c r="AF1792" s="71"/>
      <c r="AG1792" s="71"/>
      <c r="AH1792" s="71"/>
      <c r="AI1792" s="71"/>
      <c r="AJ1792" s="71"/>
      <c r="AK1792" s="71"/>
      <c r="AL1792" s="71"/>
      <c r="AM1792" s="71"/>
      <c r="AN1792" s="71"/>
      <c r="AO1792" s="71"/>
      <c r="AP1792" s="71"/>
      <c r="AQ1792" s="71"/>
      <c r="AR1792" s="71"/>
      <c r="AS1792" s="71"/>
      <c r="AT1792" s="71"/>
      <c r="AU1792" s="71"/>
      <c r="AV1792" s="71"/>
      <c r="AW1792" s="71"/>
      <c r="AX1792" s="71"/>
      <c r="AY1792" s="71"/>
      <c r="AZ1792" s="71"/>
      <c r="BA1792" s="71"/>
    </row>
    <row r="1793" spans="1:53" x14ac:dyDescent="0.75">
      <c r="A1793" s="71"/>
      <c r="B1793" s="71"/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  <c r="M1793" s="71"/>
      <c r="N1793" s="71"/>
      <c r="O1793" s="71"/>
      <c r="P1793" s="71"/>
      <c r="Q1793" s="71"/>
      <c r="R1793" s="71"/>
      <c r="S1793" s="71"/>
      <c r="T1793" s="71"/>
      <c r="U1793" s="71"/>
      <c r="V1793" s="71"/>
      <c r="W1793" s="71"/>
      <c r="X1793" s="71"/>
      <c r="Y1793" s="71"/>
      <c r="Z1793" s="71"/>
      <c r="AE1793" s="71"/>
      <c r="AF1793" s="71"/>
      <c r="AG1793" s="71"/>
      <c r="AH1793" s="71"/>
      <c r="AI1793" s="71"/>
      <c r="AJ1793" s="71"/>
      <c r="AK1793" s="71"/>
      <c r="AL1793" s="71"/>
      <c r="AM1793" s="71"/>
      <c r="AN1793" s="71"/>
      <c r="AO1793" s="71"/>
      <c r="AP1793" s="71"/>
      <c r="AQ1793" s="71"/>
      <c r="AR1793" s="71"/>
      <c r="AS1793" s="71"/>
      <c r="AT1793" s="71"/>
      <c r="AU1793" s="71"/>
      <c r="AV1793" s="71"/>
      <c r="AW1793" s="71"/>
      <c r="AX1793" s="71"/>
      <c r="AY1793" s="71"/>
      <c r="AZ1793" s="71"/>
      <c r="BA1793" s="71"/>
    </row>
    <row r="1794" spans="1:53" x14ac:dyDescent="0.75">
      <c r="A1794" s="71"/>
      <c r="B1794" s="71"/>
      <c r="C1794" s="71"/>
      <c r="D1794" s="71"/>
      <c r="E1794" s="71"/>
      <c r="F1794" s="71"/>
      <c r="G1794" s="71"/>
      <c r="H1794" s="71"/>
      <c r="I1794" s="71"/>
      <c r="J1794" s="71"/>
      <c r="K1794" s="71"/>
      <c r="L1794" s="71"/>
      <c r="M1794" s="71"/>
      <c r="N1794" s="71"/>
      <c r="O1794" s="71"/>
      <c r="P1794" s="71"/>
      <c r="Q1794" s="71"/>
      <c r="R1794" s="71"/>
      <c r="S1794" s="71"/>
      <c r="T1794" s="71"/>
      <c r="U1794" s="71"/>
      <c r="V1794" s="71"/>
      <c r="W1794" s="71"/>
      <c r="X1794" s="71"/>
      <c r="Y1794" s="71"/>
      <c r="Z1794" s="71"/>
      <c r="AE1794" s="71"/>
      <c r="AF1794" s="71"/>
      <c r="AG1794" s="71"/>
      <c r="AH1794" s="71"/>
      <c r="AI1794" s="71"/>
      <c r="AJ1794" s="71"/>
      <c r="AK1794" s="71"/>
      <c r="AL1794" s="71"/>
      <c r="AM1794" s="71"/>
      <c r="AN1794" s="71"/>
      <c r="AO1794" s="71"/>
      <c r="AP1794" s="71"/>
      <c r="AQ1794" s="71"/>
      <c r="AR1794" s="71"/>
      <c r="AS1794" s="71"/>
      <c r="AT1794" s="71"/>
      <c r="AU1794" s="71"/>
      <c r="AV1794" s="71"/>
      <c r="AW1794" s="71"/>
      <c r="AX1794" s="71"/>
      <c r="AY1794" s="71"/>
      <c r="AZ1794" s="71"/>
      <c r="BA1794" s="71"/>
    </row>
    <row r="1795" spans="1:53" x14ac:dyDescent="0.75">
      <c r="A1795" s="71"/>
      <c r="B1795" s="71"/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  <c r="M1795" s="71"/>
      <c r="N1795" s="71"/>
      <c r="O1795" s="71"/>
      <c r="P1795" s="71"/>
      <c r="Q1795" s="71"/>
      <c r="R1795" s="71"/>
      <c r="S1795" s="71"/>
      <c r="T1795" s="71"/>
      <c r="U1795" s="71"/>
      <c r="V1795" s="71"/>
      <c r="W1795" s="71"/>
      <c r="X1795" s="71"/>
      <c r="Y1795" s="71"/>
      <c r="Z1795" s="71"/>
      <c r="AE1795" s="71"/>
      <c r="AF1795" s="71"/>
      <c r="AG1795" s="71"/>
      <c r="AH1795" s="71"/>
      <c r="AI1795" s="71"/>
      <c r="AJ1795" s="71"/>
      <c r="AK1795" s="71"/>
      <c r="AL1795" s="71"/>
      <c r="AM1795" s="71"/>
      <c r="AN1795" s="71"/>
      <c r="AO1795" s="71"/>
      <c r="AP1795" s="71"/>
      <c r="AQ1795" s="71"/>
      <c r="AR1795" s="71"/>
      <c r="AS1795" s="71"/>
      <c r="AT1795" s="71"/>
      <c r="AU1795" s="71"/>
      <c r="AV1795" s="71"/>
      <c r="AW1795" s="71"/>
      <c r="AX1795" s="71"/>
      <c r="AY1795" s="71"/>
      <c r="AZ1795" s="71"/>
      <c r="BA1795" s="71"/>
    </row>
    <row r="1796" spans="1:53" x14ac:dyDescent="0.75">
      <c r="A1796" s="71"/>
      <c r="B1796" s="71"/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  <c r="M1796" s="71"/>
      <c r="N1796" s="71"/>
      <c r="O1796" s="71"/>
      <c r="P1796" s="71"/>
      <c r="Q1796" s="71"/>
      <c r="R1796" s="71"/>
      <c r="S1796" s="71"/>
      <c r="T1796" s="71"/>
      <c r="U1796" s="71"/>
      <c r="V1796" s="71"/>
      <c r="W1796" s="71"/>
      <c r="X1796" s="71"/>
      <c r="Y1796" s="71"/>
      <c r="Z1796" s="71"/>
      <c r="AE1796" s="71"/>
      <c r="AF1796" s="71"/>
      <c r="AG1796" s="71"/>
      <c r="AH1796" s="71"/>
      <c r="AI1796" s="71"/>
      <c r="AJ1796" s="71"/>
      <c r="AK1796" s="71"/>
      <c r="AL1796" s="71"/>
      <c r="AM1796" s="71"/>
      <c r="AN1796" s="71"/>
      <c r="AO1796" s="71"/>
      <c r="AP1796" s="71"/>
      <c r="AQ1796" s="71"/>
      <c r="AR1796" s="71"/>
      <c r="AS1796" s="71"/>
      <c r="AT1796" s="71"/>
      <c r="AU1796" s="71"/>
      <c r="AV1796" s="71"/>
      <c r="AW1796" s="71"/>
      <c r="AX1796" s="71"/>
      <c r="AY1796" s="71"/>
      <c r="AZ1796" s="71"/>
      <c r="BA1796" s="71"/>
    </row>
    <row r="1797" spans="1:53" x14ac:dyDescent="0.75">
      <c r="A1797" s="71"/>
      <c r="B1797" s="71"/>
      <c r="C1797" s="71"/>
      <c r="D1797" s="71"/>
      <c r="E1797" s="71"/>
      <c r="F1797" s="71"/>
      <c r="G1797" s="71"/>
      <c r="H1797" s="71"/>
      <c r="I1797" s="71"/>
      <c r="J1797" s="71"/>
      <c r="K1797" s="71"/>
      <c r="L1797" s="71"/>
      <c r="M1797" s="71"/>
      <c r="N1797" s="71"/>
      <c r="O1797" s="71"/>
      <c r="P1797" s="71"/>
      <c r="Q1797" s="71"/>
      <c r="R1797" s="71"/>
      <c r="S1797" s="71"/>
      <c r="T1797" s="71"/>
      <c r="U1797" s="71"/>
      <c r="V1797" s="71"/>
      <c r="W1797" s="71"/>
      <c r="X1797" s="71"/>
      <c r="Y1797" s="71"/>
      <c r="Z1797" s="71"/>
      <c r="AE1797" s="71"/>
      <c r="AF1797" s="71"/>
      <c r="AG1797" s="71"/>
      <c r="AH1797" s="71"/>
      <c r="AI1797" s="71"/>
      <c r="AJ1797" s="71"/>
      <c r="AK1797" s="71"/>
      <c r="AL1797" s="71"/>
      <c r="AM1797" s="71"/>
      <c r="AN1797" s="71"/>
      <c r="AO1797" s="71"/>
      <c r="AP1797" s="71"/>
      <c r="AQ1797" s="71"/>
      <c r="AR1797" s="71"/>
      <c r="AS1797" s="71"/>
      <c r="AT1797" s="71"/>
      <c r="AU1797" s="71"/>
      <c r="AV1797" s="71"/>
      <c r="AW1797" s="71"/>
      <c r="AX1797" s="71"/>
      <c r="AY1797" s="71"/>
      <c r="AZ1797" s="71"/>
      <c r="BA1797" s="71"/>
    </row>
    <row r="1798" spans="1:53" x14ac:dyDescent="0.75">
      <c r="A1798" s="71"/>
      <c r="B1798" s="71"/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  <c r="M1798" s="71"/>
      <c r="N1798" s="71"/>
      <c r="O1798" s="71"/>
      <c r="P1798" s="71"/>
      <c r="Q1798" s="71"/>
      <c r="R1798" s="71"/>
      <c r="S1798" s="71"/>
      <c r="T1798" s="71"/>
      <c r="U1798" s="71"/>
      <c r="V1798" s="71"/>
      <c r="W1798" s="71"/>
      <c r="X1798" s="71"/>
      <c r="Y1798" s="71"/>
      <c r="Z1798" s="71"/>
      <c r="AE1798" s="71"/>
      <c r="AF1798" s="71"/>
      <c r="AG1798" s="71"/>
      <c r="AH1798" s="71"/>
      <c r="AI1798" s="71"/>
      <c r="AJ1798" s="71"/>
      <c r="AK1798" s="71"/>
      <c r="AL1798" s="71"/>
      <c r="AM1798" s="71"/>
      <c r="AN1798" s="71"/>
      <c r="AO1798" s="71"/>
      <c r="AP1798" s="71"/>
      <c r="AQ1798" s="71"/>
      <c r="AR1798" s="71"/>
      <c r="AS1798" s="71"/>
      <c r="AT1798" s="71"/>
      <c r="AU1798" s="71"/>
      <c r="AV1798" s="71"/>
      <c r="AW1798" s="71"/>
      <c r="AX1798" s="71"/>
      <c r="AY1798" s="71"/>
      <c r="AZ1798" s="71"/>
      <c r="BA1798" s="71"/>
    </row>
    <row r="1799" spans="1:53" x14ac:dyDescent="0.75">
      <c r="A1799" s="71"/>
      <c r="B1799" s="71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  <c r="N1799" s="71"/>
      <c r="O1799" s="71"/>
      <c r="P1799" s="71"/>
      <c r="Q1799" s="71"/>
      <c r="R1799" s="71"/>
      <c r="S1799" s="71"/>
      <c r="T1799" s="71"/>
      <c r="U1799" s="71"/>
      <c r="V1799" s="71"/>
      <c r="W1799" s="71"/>
      <c r="X1799" s="71"/>
      <c r="Y1799" s="71"/>
      <c r="Z1799" s="71"/>
      <c r="AE1799" s="71"/>
      <c r="AF1799" s="71"/>
      <c r="AG1799" s="71"/>
      <c r="AH1799" s="71"/>
      <c r="AI1799" s="71"/>
      <c r="AJ1799" s="71"/>
      <c r="AK1799" s="71"/>
      <c r="AL1799" s="71"/>
      <c r="AM1799" s="71"/>
      <c r="AN1799" s="71"/>
      <c r="AO1799" s="71"/>
      <c r="AP1799" s="71"/>
      <c r="AQ1799" s="71"/>
      <c r="AR1799" s="71"/>
      <c r="AS1799" s="71"/>
      <c r="AT1799" s="71"/>
      <c r="AU1799" s="71"/>
      <c r="AV1799" s="71"/>
      <c r="AW1799" s="71"/>
      <c r="AX1799" s="71"/>
      <c r="AY1799" s="71"/>
      <c r="AZ1799" s="71"/>
      <c r="BA1799" s="71"/>
    </row>
    <row r="1800" spans="1:53" x14ac:dyDescent="0.75">
      <c r="A1800" s="71"/>
      <c r="B1800" s="71"/>
      <c r="C1800" s="71"/>
      <c r="D1800" s="71"/>
      <c r="E1800" s="71"/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  <c r="X1800" s="71"/>
      <c r="Y1800" s="71"/>
      <c r="Z1800" s="71"/>
      <c r="AE1800" s="71"/>
      <c r="AF1800" s="71"/>
      <c r="AG1800" s="71"/>
      <c r="AH1800" s="71"/>
      <c r="AI1800" s="71"/>
      <c r="AJ1800" s="71"/>
      <c r="AK1800" s="71"/>
      <c r="AL1800" s="71"/>
      <c r="AM1800" s="71"/>
      <c r="AN1800" s="71"/>
      <c r="AO1800" s="71"/>
      <c r="AP1800" s="71"/>
      <c r="AQ1800" s="71"/>
      <c r="AR1800" s="71"/>
      <c r="AS1800" s="71"/>
      <c r="AT1800" s="71"/>
      <c r="AU1800" s="71"/>
      <c r="AV1800" s="71"/>
      <c r="AW1800" s="71"/>
      <c r="AX1800" s="71"/>
      <c r="AY1800" s="71"/>
      <c r="AZ1800" s="71"/>
      <c r="BA1800" s="71"/>
    </row>
    <row r="1801" spans="1:53" x14ac:dyDescent="0.75">
      <c r="A1801" s="71"/>
      <c r="B1801" s="71"/>
      <c r="C1801" s="71"/>
      <c r="D1801" s="71"/>
      <c r="E1801" s="71"/>
      <c r="F1801" s="71"/>
      <c r="G1801" s="71"/>
      <c r="H1801" s="71"/>
      <c r="I1801" s="71"/>
      <c r="J1801" s="71"/>
      <c r="K1801" s="71"/>
      <c r="L1801" s="71"/>
      <c r="M1801" s="71"/>
      <c r="N1801" s="71"/>
      <c r="O1801" s="71"/>
      <c r="P1801" s="71"/>
      <c r="Q1801" s="71"/>
      <c r="R1801" s="71"/>
      <c r="S1801" s="71"/>
      <c r="T1801" s="71"/>
      <c r="U1801" s="71"/>
      <c r="V1801" s="71"/>
      <c r="W1801" s="71"/>
      <c r="X1801" s="71"/>
      <c r="Y1801" s="71"/>
      <c r="Z1801" s="71"/>
      <c r="AE1801" s="71"/>
      <c r="AF1801" s="71"/>
      <c r="AG1801" s="71"/>
      <c r="AH1801" s="71"/>
      <c r="AI1801" s="71"/>
      <c r="AJ1801" s="71"/>
      <c r="AK1801" s="71"/>
      <c r="AL1801" s="71"/>
      <c r="AM1801" s="71"/>
      <c r="AN1801" s="71"/>
      <c r="AO1801" s="71"/>
      <c r="AP1801" s="71"/>
      <c r="AQ1801" s="71"/>
      <c r="AR1801" s="71"/>
      <c r="AS1801" s="71"/>
      <c r="AT1801" s="71"/>
      <c r="AU1801" s="71"/>
      <c r="AV1801" s="71"/>
      <c r="AW1801" s="71"/>
      <c r="AX1801" s="71"/>
      <c r="AY1801" s="71"/>
      <c r="AZ1801" s="71"/>
      <c r="BA1801" s="71"/>
    </row>
    <row r="1802" spans="1:53" x14ac:dyDescent="0.75">
      <c r="A1802" s="71"/>
      <c r="B1802" s="71"/>
      <c r="C1802" s="71"/>
      <c r="D1802" s="71"/>
      <c r="E1802" s="71"/>
      <c r="F1802" s="71"/>
      <c r="G1802" s="71"/>
      <c r="H1802" s="71"/>
      <c r="I1802" s="71"/>
      <c r="J1802" s="71"/>
      <c r="K1802" s="71"/>
      <c r="L1802" s="71"/>
      <c r="M1802" s="71"/>
      <c r="N1802" s="71"/>
      <c r="O1802" s="71"/>
      <c r="P1802" s="71"/>
      <c r="Q1802" s="71"/>
      <c r="R1802" s="71"/>
      <c r="S1802" s="71"/>
      <c r="T1802" s="71"/>
      <c r="U1802" s="71"/>
      <c r="V1802" s="71"/>
      <c r="W1802" s="71"/>
      <c r="X1802" s="71"/>
      <c r="Y1802" s="71"/>
      <c r="Z1802" s="71"/>
      <c r="AE1802" s="71"/>
      <c r="AF1802" s="71"/>
      <c r="AG1802" s="71"/>
      <c r="AH1802" s="71"/>
      <c r="AI1802" s="71"/>
      <c r="AJ1802" s="71"/>
      <c r="AK1802" s="71"/>
      <c r="AL1802" s="71"/>
      <c r="AM1802" s="71"/>
      <c r="AN1802" s="71"/>
      <c r="AO1802" s="71"/>
      <c r="AP1802" s="71"/>
      <c r="AQ1802" s="71"/>
      <c r="AR1802" s="71"/>
      <c r="AS1802" s="71"/>
      <c r="AT1802" s="71"/>
      <c r="AU1802" s="71"/>
      <c r="AV1802" s="71"/>
      <c r="AW1802" s="71"/>
      <c r="AX1802" s="71"/>
      <c r="AY1802" s="71"/>
      <c r="AZ1802" s="71"/>
      <c r="BA1802" s="71"/>
    </row>
    <row r="1803" spans="1:53" x14ac:dyDescent="0.75">
      <c r="A1803" s="71"/>
      <c r="B1803" s="71"/>
      <c r="C1803" s="71"/>
      <c r="D1803" s="71"/>
      <c r="E1803" s="71"/>
      <c r="F1803" s="71"/>
      <c r="G1803" s="71"/>
      <c r="H1803" s="71"/>
      <c r="I1803" s="71"/>
      <c r="J1803" s="71"/>
      <c r="K1803" s="71"/>
      <c r="L1803" s="71"/>
      <c r="M1803" s="71"/>
      <c r="N1803" s="71"/>
      <c r="O1803" s="71"/>
      <c r="P1803" s="71"/>
      <c r="Q1803" s="71"/>
      <c r="R1803" s="71"/>
      <c r="S1803" s="71"/>
      <c r="T1803" s="71"/>
      <c r="U1803" s="71"/>
      <c r="V1803" s="71"/>
      <c r="W1803" s="71"/>
      <c r="X1803" s="71"/>
      <c r="Y1803" s="71"/>
      <c r="Z1803" s="71"/>
      <c r="AE1803" s="71"/>
      <c r="AF1803" s="71"/>
      <c r="AG1803" s="71"/>
      <c r="AH1803" s="71"/>
      <c r="AI1803" s="71"/>
      <c r="AJ1803" s="71"/>
      <c r="AK1803" s="71"/>
      <c r="AL1803" s="71"/>
      <c r="AM1803" s="71"/>
      <c r="AN1803" s="71"/>
      <c r="AO1803" s="71"/>
      <c r="AP1803" s="71"/>
      <c r="AQ1803" s="71"/>
      <c r="AR1803" s="71"/>
      <c r="AS1803" s="71"/>
      <c r="AT1803" s="71"/>
      <c r="AU1803" s="71"/>
      <c r="AV1803" s="71"/>
      <c r="AW1803" s="71"/>
      <c r="AX1803" s="71"/>
      <c r="AY1803" s="71"/>
      <c r="AZ1803" s="71"/>
      <c r="BA1803" s="71"/>
    </row>
    <row r="1804" spans="1:53" x14ac:dyDescent="0.75">
      <c r="A1804" s="71"/>
      <c r="B1804" s="71"/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  <c r="M1804" s="71"/>
      <c r="N1804" s="71"/>
      <c r="O1804" s="71"/>
      <c r="P1804" s="71"/>
      <c r="Q1804" s="71"/>
      <c r="R1804" s="71"/>
      <c r="S1804" s="71"/>
      <c r="T1804" s="71"/>
      <c r="U1804" s="71"/>
      <c r="V1804" s="71"/>
      <c r="W1804" s="71"/>
      <c r="X1804" s="71"/>
      <c r="Y1804" s="71"/>
      <c r="Z1804" s="71"/>
      <c r="AE1804" s="71"/>
      <c r="AF1804" s="71"/>
      <c r="AG1804" s="71"/>
      <c r="AH1804" s="71"/>
      <c r="AI1804" s="71"/>
      <c r="AJ1804" s="71"/>
      <c r="AK1804" s="71"/>
      <c r="AL1804" s="71"/>
      <c r="AM1804" s="71"/>
      <c r="AN1804" s="71"/>
      <c r="AO1804" s="71"/>
      <c r="AP1804" s="71"/>
      <c r="AQ1804" s="71"/>
      <c r="AR1804" s="71"/>
      <c r="AS1804" s="71"/>
      <c r="AT1804" s="71"/>
      <c r="AU1804" s="71"/>
      <c r="AV1804" s="71"/>
      <c r="AW1804" s="71"/>
      <c r="AX1804" s="71"/>
      <c r="AY1804" s="71"/>
      <c r="AZ1804" s="71"/>
      <c r="BA1804" s="71"/>
    </row>
    <row r="1805" spans="1:53" x14ac:dyDescent="0.75">
      <c r="A1805" s="71"/>
      <c r="B1805" s="71"/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  <c r="V1805" s="71"/>
      <c r="W1805" s="71"/>
      <c r="X1805" s="71"/>
      <c r="Y1805" s="71"/>
      <c r="Z1805" s="71"/>
      <c r="AE1805" s="71"/>
      <c r="AF1805" s="71"/>
      <c r="AG1805" s="71"/>
      <c r="AH1805" s="71"/>
      <c r="AI1805" s="71"/>
      <c r="AJ1805" s="71"/>
      <c r="AK1805" s="71"/>
      <c r="AL1805" s="71"/>
      <c r="AM1805" s="71"/>
      <c r="AN1805" s="71"/>
      <c r="AO1805" s="71"/>
      <c r="AP1805" s="71"/>
      <c r="AQ1805" s="71"/>
      <c r="AR1805" s="71"/>
      <c r="AS1805" s="71"/>
      <c r="AT1805" s="71"/>
      <c r="AU1805" s="71"/>
      <c r="AV1805" s="71"/>
      <c r="AW1805" s="71"/>
      <c r="AX1805" s="71"/>
      <c r="AY1805" s="71"/>
      <c r="AZ1805" s="71"/>
      <c r="BA1805" s="71"/>
    </row>
    <row r="1806" spans="1:53" x14ac:dyDescent="0.75">
      <c r="A1806" s="71"/>
      <c r="B1806" s="71"/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  <c r="M1806" s="71"/>
      <c r="N1806" s="71"/>
      <c r="O1806" s="71"/>
      <c r="P1806" s="71"/>
      <c r="Q1806" s="71"/>
      <c r="R1806" s="71"/>
      <c r="S1806" s="71"/>
      <c r="T1806" s="71"/>
      <c r="U1806" s="71"/>
      <c r="V1806" s="71"/>
      <c r="W1806" s="71"/>
      <c r="X1806" s="71"/>
      <c r="Y1806" s="71"/>
      <c r="Z1806" s="71"/>
      <c r="AE1806" s="71"/>
      <c r="AF1806" s="71"/>
      <c r="AG1806" s="71"/>
      <c r="AH1806" s="71"/>
      <c r="AI1806" s="71"/>
      <c r="AJ1806" s="71"/>
      <c r="AK1806" s="71"/>
      <c r="AL1806" s="71"/>
      <c r="AM1806" s="71"/>
      <c r="AN1806" s="71"/>
      <c r="AO1806" s="71"/>
      <c r="AP1806" s="71"/>
      <c r="AQ1806" s="71"/>
      <c r="AR1806" s="71"/>
      <c r="AS1806" s="71"/>
      <c r="AT1806" s="71"/>
      <c r="AU1806" s="71"/>
      <c r="AV1806" s="71"/>
      <c r="AW1806" s="71"/>
      <c r="AX1806" s="71"/>
      <c r="AY1806" s="71"/>
      <c r="AZ1806" s="71"/>
      <c r="BA1806" s="71"/>
    </row>
    <row r="1807" spans="1:53" x14ac:dyDescent="0.75">
      <c r="A1807" s="71"/>
      <c r="B1807" s="71"/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  <c r="M1807" s="71"/>
      <c r="N1807" s="71"/>
      <c r="O1807" s="71"/>
      <c r="P1807" s="71"/>
      <c r="Q1807" s="71"/>
      <c r="R1807" s="71"/>
      <c r="S1807" s="71"/>
      <c r="T1807" s="71"/>
      <c r="U1807" s="71"/>
      <c r="V1807" s="71"/>
      <c r="W1807" s="71"/>
      <c r="X1807" s="71"/>
      <c r="Y1807" s="71"/>
      <c r="Z1807" s="71"/>
      <c r="AE1807" s="71"/>
      <c r="AF1807" s="71"/>
      <c r="AG1807" s="71"/>
      <c r="AH1807" s="71"/>
      <c r="AI1807" s="71"/>
      <c r="AJ1807" s="71"/>
      <c r="AK1807" s="71"/>
      <c r="AL1807" s="71"/>
      <c r="AM1807" s="71"/>
      <c r="AN1807" s="71"/>
      <c r="AO1807" s="71"/>
      <c r="AP1807" s="71"/>
      <c r="AQ1807" s="71"/>
      <c r="AR1807" s="71"/>
      <c r="AS1807" s="71"/>
      <c r="AT1807" s="71"/>
      <c r="AU1807" s="71"/>
      <c r="AV1807" s="71"/>
      <c r="AW1807" s="71"/>
      <c r="AX1807" s="71"/>
      <c r="AY1807" s="71"/>
      <c r="AZ1807" s="71"/>
      <c r="BA1807" s="71"/>
    </row>
    <row r="1808" spans="1:53" x14ac:dyDescent="0.75">
      <c r="A1808" s="71"/>
      <c r="B1808" s="71"/>
      <c r="C1808" s="71"/>
      <c r="D1808" s="71"/>
      <c r="E1808" s="71"/>
      <c r="F1808" s="71"/>
      <c r="G1808" s="71"/>
      <c r="H1808" s="71"/>
      <c r="I1808" s="71"/>
      <c r="J1808" s="71"/>
      <c r="K1808" s="71"/>
      <c r="L1808" s="71"/>
      <c r="M1808" s="71"/>
      <c r="N1808" s="71"/>
      <c r="O1808" s="71"/>
      <c r="P1808" s="71"/>
      <c r="Q1808" s="71"/>
      <c r="R1808" s="71"/>
      <c r="S1808" s="71"/>
      <c r="T1808" s="71"/>
      <c r="U1808" s="71"/>
      <c r="V1808" s="71"/>
      <c r="W1808" s="71"/>
      <c r="X1808" s="71"/>
      <c r="Y1808" s="71"/>
      <c r="Z1808" s="71"/>
      <c r="AE1808" s="71"/>
      <c r="AF1808" s="71"/>
      <c r="AG1808" s="71"/>
      <c r="AH1808" s="71"/>
      <c r="AI1808" s="71"/>
      <c r="AJ1808" s="71"/>
      <c r="AK1808" s="71"/>
      <c r="AL1808" s="71"/>
      <c r="AM1808" s="71"/>
      <c r="AN1808" s="71"/>
      <c r="AO1808" s="71"/>
      <c r="AP1808" s="71"/>
      <c r="AQ1808" s="71"/>
      <c r="AR1808" s="71"/>
      <c r="AS1808" s="71"/>
      <c r="AT1808" s="71"/>
      <c r="AU1808" s="71"/>
      <c r="AV1808" s="71"/>
      <c r="AW1808" s="71"/>
      <c r="AX1808" s="71"/>
      <c r="AY1808" s="71"/>
      <c r="AZ1808" s="71"/>
      <c r="BA1808" s="71"/>
    </row>
    <row r="1809" spans="1:53" x14ac:dyDescent="0.75">
      <c r="A1809" s="71"/>
      <c r="B1809" s="71"/>
      <c r="C1809" s="71"/>
      <c r="D1809" s="71"/>
      <c r="E1809" s="71"/>
      <c r="F1809" s="71"/>
      <c r="G1809" s="71"/>
      <c r="H1809" s="71"/>
      <c r="I1809" s="71"/>
      <c r="J1809" s="71"/>
      <c r="K1809" s="71"/>
      <c r="L1809" s="71"/>
      <c r="M1809" s="71"/>
      <c r="N1809" s="71"/>
      <c r="O1809" s="71"/>
      <c r="P1809" s="71"/>
      <c r="Q1809" s="71"/>
      <c r="R1809" s="71"/>
      <c r="S1809" s="71"/>
      <c r="T1809" s="71"/>
      <c r="U1809" s="71"/>
      <c r="V1809" s="71"/>
      <c r="W1809" s="71"/>
      <c r="X1809" s="71"/>
      <c r="Y1809" s="71"/>
      <c r="Z1809" s="71"/>
      <c r="AE1809" s="71"/>
      <c r="AF1809" s="71"/>
      <c r="AG1809" s="71"/>
      <c r="AH1809" s="71"/>
      <c r="AI1809" s="71"/>
      <c r="AJ1809" s="71"/>
      <c r="AK1809" s="71"/>
      <c r="AL1809" s="71"/>
      <c r="AM1809" s="71"/>
      <c r="AN1809" s="71"/>
      <c r="AO1809" s="71"/>
      <c r="AP1809" s="71"/>
      <c r="AQ1809" s="71"/>
      <c r="AR1809" s="71"/>
      <c r="AS1809" s="71"/>
      <c r="AT1809" s="71"/>
      <c r="AU1809" s="71"/>
      <c r="AV1809" s="71"/>
      <c r="AW1809" s="71"/>
      <c r="AX1809" s="71"/>
      <c r="AY1809" s="71"/>
      <c r="AZ1809" s="71"/>
      <c r="BA1809" s="71"/>
    </row>
    <row r="1810" spans="1:53" x14ac:dyDescent="0.75">
      <c r="A1810" s="71"/>
      <c r="B1810" s="71"/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  <c r="M1810" s="71"/>
      <c r="N1810" s="71"/>
      <c r="O1810" s="71"/>
      <c r="P1810" s="71"/>
      <c r="Q1810" s="71"/>
      <c r="R1810" s="71"/>
      <c r="S1810" s="71"/>
      <c r="T1810" s="71"/>
      <c r="U1810" s="71"/>
      <c r="V1810" s="71"/>
      <c r="W1810" s="71"/>
      <c r="X1810" s="71"/>
      <c r="Y1810" s="71"/>
      <c r="Z1810" s="71"/>
      <c r="AE1810" s="71"/>
      <c r="AF1810" s="71"/>
      <c r="AG1810" s="71"/>
      <c r="AH1810" s="71"/>
      <c r="AI1810" s="71"/>
      <c r="AJ1810" s="71"/>
      <c r="AK1810" s="71"/>
      <c r="AL1810" s="71"/>
      <c r="AM1810" s="71"/>
      <c r="AN1810" s="71"/>
      <c r="AO1810" s="71"/>
      <c r="AP1810" s="71"/>
      <c r="AQ1810" s="71"/>
      <c r="AR1810" s="71"/>
      <c r="AS1810" s="71"/>
      <c r="AT1810" s="71"/>
      <c r="AU1810" s="71"/>
      <c r="AV1810" s="71"/>
      <c r="AW1810" s="71"/>
      <c r="AX1810" s="71"/>
      <c r="AY1810" s="71"/>
      <c r="AZ1810" s="71"/>
      <c r="BA1810" s="71"/>
    </row>
    <row r="1811" spans="1:53" x14ac:dyDescent="0.75">
      <c r="A1811" s="71"/>
      <c r="B1811" s="71"/>
      <c r="C1811" s="71"/>
      <c r="D1811" s="71"/>
      <c r="E1811" s="71"/>
      <c r="F1811" s="71"/>
      <c r="G1811" s="71"/>
      <c r="H1811" s="71"/>
      <c r="I1811" s="71"/>
      <c r="J1811" s="71"/>
      <c r="K1811" s="71"/>
      <c r="L1811" s="71"/>
      <c r="M1811" s="71"/>
      <c r="N1811" s="71"/>
      <c r="O1811" s="71"/>
      <c r="P1811" s="71"/>
      <c r="Q1811" s="71"/>
      <c r="R1811" s="71"/>
      <c r="S1811" s="71"/>
      <c r="T1811" s="71"/>
      <c r="U1811" s="71"/>
      <c r="V1811" s="71"/>
      <c r="W1811" s="71"/>
      <c r="X1811" s="71"/>
      <c r="Y1811" s="71"/>
      <c r="Z1811" s="71"/>
      <c r="AE1811" s="71"/>
      <c r="AF1811" s="71"/>
      <c r="AG1811" s="71"/>
      <c r="AH1811" s="71"/>
      <c r="AI1811" s="71"/>
      <c r="AJ1811" s="71"/>
      <c r="AK1811" s="71"/>
      <c r="AL1811" s="71"/>
      <c r="AM1811" s="71"/>
      <c r="AN1811" s="71"/>
      <c r="AO1811" s="71"/>
      <c r="AP1811" s="71"/>
      <c r="AQ1811" s="71"/>
      <c r="AR1811" s="71"/>
      <c r="AS1811" s="71"/>
      <c r="AT1811" s="71"/>
      <c r="AU1811" s="71"/>
      <c r="AV1811" s="71"/>
      <c r="AW1811" s="71"/>
      <c r="AX1811" s="71"/>
      <c r="AY1811" s="71"/>
      <c r="AZ1811" s="71"/>
      <c r="BA1811" s="71"/>
    </row>
    <row r="1812" spans="1:53" x14ac:dyDescent="0.75">
      <c r="A1812" s="71"/>
      <c r="B1812" s="71"/>
      <c r="C1812" s="71"/>
      <c r="D1812" s="71"/>
      <c r="E1812" s="71"/>
      <c r="F1812" s="71"/>
      <c r="G1812" s="71"/>
      <c r="H1812" s="71"/>
      <c r="I1812" s="71"/>
      <c r="J1812" s="71"/>
      <c r="K1812" s="71"/>
      <c r="L1812" s="71"/>
      <c r="M1812" s="71"/>
      <c r="N1812" s="71"/>
      <c r="O1812" s="71"/>
      <c r="P1812" s="71"/>
      <c r="Q1812" s="71"/>
      <c r="R1812" s="71"/>
      <c r="S1812" s="71"/>
      <c r="T1812" s="71"/>
      <c r="U1812" s="71"/>
      <c r="V1812" s="71"/>
      <c r="W1812" s="71"/>
      <c r="X1812" s="71"/>
      <c r="Y1812" s="71"/>
      <c r="Z1812" s="71"/>
      <c r="AE1812" s="71"/>
      <c r="AF1812" s="71"/>
      <c r="AG1812" s="71"/>
      <c r="AH1812" s="71"/>
      <c r="AI1812" s="71"/>
      <c r="AJ1812" s="71"/>
      <c r="AK1812" s="71"/>
      <c r="AL1812" s="71"/>
      <c r="AM1812" s="71"/>
      <c r="AN1812" s="71"/>
      <c r="AO1812" s="71"/>
      <c r="AP1812" s="71"/>
      <c r="AQ1812" s="71"/>
      <c r="AR1812" s="71"/>
      <c r="AS1812" s="71"/>
      <c r="AT1812" s="71"/>
      <c r="AU1812" s="71"/>
      <c r="AV1812" s="71"/>
      <c r="AW1812" s="71"/>
      <c r="AX1812" s="71"/>
      <c r="AY1812" s="71"/>
      <c r="AZ1812" s="71"/>
      <c r="BA1812" s="71"/>
    </row>
    <row r="1813" spans="1:53" x14ac:dyDescent="0.75">
      <c r="A1813" s="71"/>
      <c r="B1813" s="71"/>
      <c r="C1813" s="71"/>
      <c r="D1813" s="71"/>
      <c r="E1813" s="71"/>
      <c r="F1813" s="71"/>
      <c r="G1813" s="71"/>
      <c r="H1813" s="71"/>
      <c r="I1813" s="71"/>
      <c r="J1813" s="71"/>
      <c r="K1813" s="71"/>
      <c r="L1813" s="71"/>
      <c r="M1813" s="71"/>
      <c r="N1813" s="71"/>
      <c r="O1813" s="71"/>
      <c r="P1813" s="71"/>
      <c r="Q1813" s="71"/>
      <c r="R1813" s="71"/>
      <c r="S1813" s="71"/>
      <c r="T1813" s="71"/>
      <c r="U1813" s="71"/>
      <c r="V1813" s="71"/>
      <c r="W1813" s="71"/>
      <c r="X1813" s="71"/>
      <c r="Y1813" s="71"/>
      <c r="Z1813" s="71"/>
      <c r="AE1813" s="71"/>
      <c r="AF1813" s="71"/>
      <c r="AG1813" s="71"/>
      <c r="AH1813" s="71"/>
      <c r="AI1813" s="71"/>
      <c r="AJ1813" s="71"/>
      <c r="AK1813" s="71"/>
      <c r="AL1813" s="71"/>
      <c r="AM1813" s="71"/>
      <c r="AN1813" s="71"/>
      <c r="AO1813" s="71"/>
      <c r="AP1813" s="71"/>
      <c r="AQ1813" s="71"/>
      <c r="AR1813" s="71"/>
      <c r="AS1813" s="71"/>
      <c r="AT1813" s="71"/>
      <c r="AU1813" s="71"/>
      <c r="AV1813" s="71"/>
      <c r="AW1813" s="71"/>
      <c r="AX1813" s="71"/>
      <c r="AY1813" s="71"/>
      <c r="AZ1813" s="71"/>
      <c r="BA1813" s="71"/>
    </row>
    <row r="1814" spans="1:53" x14ac:dyDescent="0.75">
      <c r="A1814" s="71"/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71"/>
      <c r="S1814" s="71"/>
      <c r="T1814" s="71"/>
      <c r="U1814" s="71"/>
      <c r="V1814" s="71"/>
      <c r="W1814" s="71"/>
      <c r="X1814" s="71"/>
      <c r="Y1814" s="71"/>
      <c r="Z1814" s="71"/>
      <c r="AE1814" s="71"/>
      <c r="AF1814" s="71"/>
      <c r="AG1814" s="71"/>
      <c r="AH1814" s="71"/>
      <c r="AI1814" s="71"/>
      <c r="AJ1814" s="71"/>
      <c r="AK1814" s="71"/>
      <c r="AL1814" s="71"/>
      <c r="AM1814" s="71"/>
      <c r="AN1814" s="71"/>
      <c r="AO1814" s="71"/>
      <c r="AP1814" s="71"/>
      <c r="AQ1814" s="71"/>
      <c r="AR1814" s="71"/>
      <c r="AS1814" s="71"/>
      <c r="AT1814" s="71"/>
      <c r="AU1814" s="71"/>
      <c r="AV1814" s="71"/>
      <c r="AW1814" s="71"/>
      <c r="AX1814" s="71"/>
      <c r="AY1814" s="71"/>
      <c r="AZ1814" s="71"/>
      <c r="BA1814" s="71"/>
    </row>
    <row r="1815" spans="1:53" x14ac:dyDescent="0.75">
      <c r="A1815" s="71"/>
      <c r="B1815" s="71"/>
      <c r="C1815" s="71"/>
      <c r="D1815" s="71"/>
      <c r="E1815" s="71"/>
      <c r="F1815" s="71"/>
      <c r="G1815" s="71"/>
      <c r="H1815" s="71"/>
      <c r="I1815" s="71"/>
      <c r="J1815" s="71"/>
      <c r="K1815" s="71"/>
      <c r="L1815" s="71"/>
      <c r="M1815" s="71"/>
      <c r="N1815" s="71"/>
      <c r="O1815" s="71"/>
      <c r="P1815" s="71"/>
      <c r="Q1815" s="71"/>
      <c r="R1815" s="71"/>
      <c r="S1815" s="71"/>
      <c r="T1815" s="71"/>
      <c r="U1815" s="71"/>
      <c r="V1815" s="71"/>
      <c r="W1815" s="71"/>
      <c r="X1815" s="71"/>
      <c r="Y1815" s="71"/>
      <c r="Z1815" s="71"/>
      <c r="AE1815" s="71"/>
      <c r="AF1815" s="71"/>
      <c r="AG1815" s="71"/>
      <c r="AH1815" s="71"/>
      <c r="AI1815" s="71"/>
      <c r="AJ1815" s="71"/>
      <c r="AK1815" s="71"/>
      <c r="AL1815" s="71"/>
      <c r="AM1815" s="71"/>
      <c r="AN1815" s="71"/>
      <c r="AO1815" s="71"/>
      <c r="AP1815" s="71"/>
      <c r="AQ1815" s="71"/>
      <c r="AR1815" s="71"/>
      <c r="AS1815" s="71"/>
      <c r="AT1815" s="71"/>
      <c r="AU1815" s="71"/>
      <c r="AV1815" s="71"/>
      <c r="AW1815" s="71"/>
      <c r="AX1815" s="71"/>
      <c r="AY1815" s="71"/>
      <c r="AZ1815" s="71"/>
      <c r="BA1815" s="71"/>
    </row>
    <row r="1816" spans="1:53" x14ac:dyDescent="0.75">
      <c r="A1816" s="71"/>
      <c r="B1816" s="71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  <c r="N1816" s="71"/>
      <c r="O1816" s="71"/>
      <c r="P1816" s="71"/>
      <c r="Q1816" s="71"/>
      <c r="R1816" s="71"/>
      <c r="S1816" s="71"/>
      <c r="T1816" s="71"/>
      <c r="U1816" s="71"/>
      <c r="V1816" s="71"/>
      <c r="W1816" s="71"/>
      <c r="X1816" s="71"/>
      <c r="Y1816" s="71"/>
      <c r="Z1816" s="71"/>
      <c r="AE1816" s="71"/>
      <c r="AF1816" s="71"/>
      <c r="AG1816" s="71"/>
      <c r="AH1816" s="71"/>
      <c r="AI1816" s="71"/>
      <c r="AJ1816" s="71"/>
      <c r="AK1816" s="71"/>
      <c r="AL1816" s="71"/>
      <c r="AM1816" s="71"/>
      <c r="AN1816" s="71"/>
      <c r="AO1816" s="71"/>
      <c r="AP1816" s="71"/>
      <c r="AQ1816" s="71"/>
      <c r="AR1816" s="71"/>
      <c r="AS1816" s="71"/>
      <c r="AT1816" s="71"/>
      <c r="AU1816" s="71"/>
      <c r="AV1816" s="71"/>
      <c r="AW1816" s="71"/>
      <c r="AX1816" s="71"/>
      <c r="AY1816" s="71"/>
      <c r="AZ1816" s="71"/>
      <c r="BA1816" s="71"/>
    </row>
    <row r="1817" spans="1:53" x14ac:dyDescent="0.75">
      <c r="A1817" s="71"/>
      <c r="B1817" s="71"/>
      <c r="C1817" s="71"/>
      <c r="D1817" s="71"/>
      <c r="E1817" s="71"/>
      <c r="F1817" s="71"/>
      <c r="G1817" s="71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  <c r="V1817" s="71"/>
      <c r="W1817" s="71"/>
      <c r="X1817" s="71"/>
      <c r="Y1817" s="71"/>
      <c r="Z1817" s="71"/>
      <c r="AE1817" s="71"/>
      <c r="AF1817" s="71"/>
      <c r="AG1817" s="71"/>
      <c r="AH1817" s="71"/>
      <c r="AI1817" s="71"/>
      <c r="AJ1817" s="71"/>
      <c r="AK1817" s="71"/>
      <c r="AL1817" s="71"/>
      <c r="AM1817" s="71"/>
      <c r="AN1817" s="71"/>
      <c r="AO1817" s="71"/>
      <c r="AP1817" s="71"/>
      <c r="AQ1817" s="71"/>
      <c r="AR1817" s="71"/>
      <c r="AS1817" s="71"/>
      <c r="AT1817" s="71"/>
      <c r="AU1817" s="71"/>
      <c r="AV1817" s="71"/>
      <c r="AW1817" s="71"/>
      <c r="AX1817" s="71"/>
      <c r="AY1817" s="71"/>
      <c r="AZ1817" s="71"/>
      <c r="BA1817" s="71"/>
    </row>
    <row r="1818" spans="1:53" x14ac:dyDescent="0.75">
      <c r="A1818" s="71"/>
      <c r="B1818" s="71"/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  <c r="M1818" s="71"/>
      <c r="N1818" s="71"/>
      <c r="O1818" s="71"/>
      <c r="P1818" s="71"/>
      <c r="Q1818" s="71"/>
      <c r="R1818" s="71"/>
      <c r="S1818" s="71"/>
      <c r="T1818" s="71"/>
      <c r="U1818" s="71"/>
      <c r="V1818" s="71"/>
      <c r="W1818" s="71"/>
      <c r="X1818" s="71"/>
      <c r="Y1818" s="71"/>
      <c r="Z1818" s="71"/>
      <c r="AE1818" s="71"/>
      <c r="AF1818" s="71"/>
      <c r="AG1818" s="71"/>
      <c r="AH1818" s="71"/>
      <c r="AI1818" s="71"/>
      <c r="AJ1818" s="71"/>
      <c r="AK1818" s="71"/>
      <c r="AL1818" s="71"/>
      <c r="AM1818" s="71"/>
      <c r="AN1818" s="71"/>
      <c r="AO1818" s="71"/>
      <c r="AP1818" s="71"/>
      <c r="AQ1818" s="71"/>
      <c r="AR1818" s="71"/>
      <c r="AS1818" s="71"/>
      <c r="AT1818" s="71"/>
      <c r="AU1818" s="71"/>
      <c r="AV1818" s="71"/>
      <c r="AW1818" s="71"/>
      <c r="AX1818" s="71"/>
      <c r="AY1818" s="71"/>
      <c r="AZ1818" s="71"/>
      <c r="BA1818" s="71"/>
    </row>
    <row r="1819" spans="1:53" x14ac:dyDescent="0.75">
      <c r="A1819" s="71"/>
      <c r="B1819" s="71"/>
      <c r="C1819" s="71"/>
      <c r="D1819" s="71"/>
      <c r="E1819" s="71"/>
      <c r="F1819" s="71"/>
      <c r="G1819" s="71"/>
      <c r="H1819" s="71"/>
      <c r="I1819" s="71"/>
      <c r="J1819" s="71"/>
      <c r="K1819" s="71"/>
      <c r="L1819" s="71"/>
      <c r="M1819" s="71"/>
      <c r="N1819" s="71"/>
      <c r="O1819" s="71"/>
      <c r="P1819" s="71"/>
      <c r="Q1819" s="71"/>
      <c r="R1819" s="71"/>
      <c r="S1819" s="71"/>
      <c r="T1819" s="71"/>
      <c r="U1819" s="71"/>
      <c r="V1819" s="71"/>
      <c r="W1819" s="71"/>
      <c r="X1819" s="71"/>
      <c r="Y1819" s="71"/>
      <c r="Z1819" s="71"/>
      <c r="AE1819" s="71"/>
      <c r="AF1819" s="71"/>
      <c r="AG1819" s="71"/>
      <c r="AH1819" s="71"/>
      <c r="AI1819" s="71"/>
      <c r="AJ1819" s="71"/>
      <c r="AK1819" s="71"/>
      <c r="AL1819" s="71"/>
      <c r="AM1819" s="71"/>
      <c r="AN1819" s="71"/>
      <c r="AO1819" s="71"/>
      <c r="AP1819" s="71"/>
      <c r="AQ1819" s="71"/>
      <c r="AR1819" s="71"/>
      <c r="AS1819" s="71"/>
      <c r="AT1819" s="71"/>
      <c r="AU1819" s="71"/>
      <c r="AV1819" s="71"/>
      <c r="AW1819" s="71"/>
      <c r="AX1819" s="71"/>
      <c r="AY1819" s="71"/>
      <c r="AZ1819" s="71"/>
      <c r="BA1819" s="71"/>
    </row>
    <row r="1820" spans="1:53" x14ac:dyDescent="0.75">
      <c r="A1820" s="71"/>
      <c r="B1820" s="71"/>
      <c r="C1820" s="71"/>
      <c r="D1820" s="71"/>
      <c r="E1820" s="71"/>
      <c r="F1820" s="71"/>
      <c r="G1820" s="71"/>
      <c r="H1820" s="71"/>
      <c r="I1820" s="71"/>
      <c r="J1820" s="71"/>
      <c r="K1820" s="71"/>
      <c r="L1820" s="71"/>
      <c r="M1820" s="71"/>
      <c r="N1820" s="71"/>
      <c r="O1820" s="71"/>
      <c r="P1820" s="71"/>
      <c r="Q1820" s="71"/>
      <c r="R1820" s="71"/>
      <c r="S1820" s="71"/>
      <c r="T1820" s="71"/>
      <c r="U1820" s="71"/>
      <c r="V1820" s="71"/>
      <c r="W1820" s="71"/>
      <c r="X1820" s="71"/>
      <c r="Y1820" s="71"/>
      <c r="Z1820" s="71"/>
      <c r="AE1820" s="71"/>
      <c r="AF1820" s="71"/>
      <c r="AG1820" s="71"/>
      <c r="AH1820" s="71"/>
      <c r="AI1820" s="71"/>
      <c r="AJ1820" s="71"/>
      <c r="AK1820" s="71"/>
      <c r="AL1820" s="71"/>
      <c r="AM1820" s="71"/>
      <c r="AN1820" s="71"/>
      <c r="AO1820" s="71"/>
      <c r="AP1820" s="71"/>
      <c r="AQ1820" s="71"/>
      <c r="AR1820" s="71"/>
      <c r="AS1820" s="71"/>
      <c r="AT1820" s="71"/>
      <c r="AU1820" s="71"/>
      <c r="AV1820" s="71"/>
      <c r="AW1820" s="71"/>
      <c r="AX1820" s="71"/>
      <c r="AY1820" s="71"/>
      <c r="AZ1820" s="71"/>
      <c r="BA1820" s="71"/>
    </row>
    <row r="1821" spans="1:53" x14ac:dyDescent="0.75">
      <c r="A1821" s="71"/>
      <c r="B1821" s="71"/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  <c r="M1821" s="71"/>
      <c r="N1821" s="71"/>
      <c r="O1821" s="71"/>
      <c r="P1821" s="71"/>
      <c r="Q1821" s="71"/>
      <c r="R1821" s="71"/>
      <c r="S1821" s="71"/>
      <c r="T1821" s="71"/>
      <c r="U1821" s="71"/>
      <c r="V1821" s="71"/>
      <c r="W1821" s="71"/>
      <c r="X1821" s="71"/>
      <c r="Y1821" s="71"/>
      <c r="Z1821" s="71"/>
      <c r="AE1821" s="71"/>
      <c r="AF1821" s="71"/>
      <c r="AG1821" s="71"/>
      <c r="AH1821" s="71"/>
      <c r="AI1821" s="71"/>
      <c r="AJ1821" s="71"/>
      <c r="AK1821" s="71"/>
      <c r="AL1821" s="71"/>
      <c r="AM1821" s="71"/>
      <c r="AN1821" s="71"/>
      <c r="AO1821" s="71"/>
      <c r="AP1821" s="71"/>
      <c r="AQ1821" s="71"/>
      <c r="AR1821" s="71"/>
      <c r="AS1821" s="71"/>
      <c r="AT1821" s="71"/>
      <c r="AU1821" s="71"/>
      <c r="AV1821" s="71"/>
      <c r="AW1821" s="71"/>
      <c r="AX1821" s="71"/>
      <c r="AY1821" s="71"/>
      <c r="AZ1821" s="71"/>
      <c r="BA1821" s="71"/>
    </row>
    <row r="1822" spans="1:53" x14ac:dyDescent="0.75">
      <c r="A1822" s="71"/>
      <c r="B1822" s="71"/>
      <c r="C1822" s="71"/>
      <c r="D1822" s="71"/>
      <c r="E1822" s="71"/>
      <c r="F1822" s="71"/>
      <c r="G1822" s="71"/>
      <c r="H1822" s="71"/>
      <c r="I1822" s="71"/>
      <c r="J1822" s="71"/>
      <c r="K1822" s="71"/>
      <c r="L1822" s="71"/>
      <c r="M1822" s="71"/>
      <c r="N1822" s="71"/>
      <c r="O1822" s="71"/>
      <c r="P1822" s="71"/>
      <c r="Q1822" s="71"/>
      <c r="R1822" s="71"/>
      <c r="S1822" s="71"/>
      <c r="T1822" s="71"/>
      <c r="U1822" s="71"/>
      <c r="V1822" s="71"/>
      <c r="W1822" s="71"/>
      <c r="X1822" s="71"/>
      <c r="Y1822" s="71"/>
      <c r="Z1822" s="71"/>
      <c r="AE1822" s="71"/>
      <c r="AF1822" s="71"/>
      <c r="AG1822" s="71"/>
      <c r="AH1822" s="71"/>
      <c r="AI1822" s="71"/>
      <c r="AJ1822" s="71"/>
      <c r="AK1822" s="71"/>
      <c r="AL1822" s="71"/>
      <c r="AM1822" s="71"/>
      <c r="AN1822" s="71"/>
      <c r="AO1822" s="71"/>
      <c r="AP1822" s="71"/>
      <c r="AQ1822" s="71"/>
      <c r="AR1822" s="71"/>
      <c r="AS1822" s="71"/>
      <c r="AT1822" s="71"/>
      <c r="AU1822" s="71"/>
      <c r="AV1822" s="71"/>
      <c r="AW1822" s="71"/>
      <c r="AX1822" s="71"/>
      <c r="AY1822" s="71"/>
      <c r="AZ1822" s="71"/>
      <c r="BA1822" s="71"/>
    </row>
    <row r="1823" spans="1:53" x14ac:dyDescent="0.75">
      <c r="A1823" s="71"/>
      <c r="B1823" s="71"/>
      <c r="C1823" s="71"/>
      <c r="D1823" s="71"/>
      <c r="E1823" s="71"/>
      <c r="F1823" s="71"/>
      <c r="G1823" s="71"/>
      <c r="H1823" s="71"/>
      <c r="I1823" s="71"/>
      <c r="J1823" s="71"/>
      <c r="K1823" s="71"/>
      <c r="L1823" s="71"/>
      <c r="M1823" s="71"/>
      <c r="N1823" s="71"/>
      <c r="O1823" s="71"/>
      <c r="P1823" s="71"/>
      <c r="Q1823" s="71"/>
      <c r="R1823" s="71"/>
      <c r="S1823" s="71"/>
      <c r="T1823" s="71"/>
      <c r="U1823" s="71"/>
      <c r="V1823" s="71"/>
      <c r="W1823" s="71"/>
      <c r="X1823" s="71"/>
      <c r="Y1823" s="71"/>
      <c r="Z1823" s="71"/>
      <c r="AE1823" s="71"/>
      <c r="AF1823" s="71"/>
      <c r="AG1823" s="71"/>
      <c r="AH1823" s="71"/>
      <c r="AI1823" s="71"/>
      <c r="AJ1823" s="71"/>
      <c r="AK1823" s="71"/>
      <c r="AL1823" s="71"/>
      <c r="AM1823" s="71"/>
      <c r="AN1823" s="71"/>
      <c r="AO1823" s="71"/>
      <c r="AP1823" s="71"/>
      <c r="AQ1823" s="71"/>
      <c r="AR1823" s="71"/>
      <c r="AS1823" s="71"/>
      <c r="AT1823" s="71"/>
      <c r="AU1823" s="71"/>
      <c r="AV1823" s="71"/>
      <c r="AW1823" s="71"/>
      <c r="AX1823" s="71"/>
      <c r="AY1823" s="71"/>
      <c r="AZ1823" s="71"/>
      <c r="BA1823" s="71"/>
    </row>
    <row r="1824" spans="1:53" x14ac:dyDescent="0.75">
      <c r="A1824" s="71"/>
      <c r="B1824" s="71"/>
      <c r="C1824" s="71"/>
      <c r="D1824" s="71"/>
      <c r="E1824" s="71"/>
      <c r="F1824" s="71"/>
      <c r="G1824" s="71"/>
      <c r="H1824" s="71"/>
      <c r="I1824" s="71"/>
      <c r="J1824" s="71"/>
      <c r="K1824" s="71"/>
      <c r="L1824" s="71"/>
      <c r="M1824" s="71"/>
      <c r="N1824" s="71"/>
      <c r="O1824" s="71"/>
      <c r="P1824" s="71"/>
      <c r="Q1824" s="71"/>
      <c r="R1824" s="71"/>
      <c r="S1824" s="71"/>
      <c r="T1824" s="71"/>
      <c r="U1824" s="71"/>
      <c r="V1824" s="71"/>
      <c r="W1824" s="71"/>
      <c r="X1824" s="71"/>
      <c r="Y1824" s="71"/>
      <c r="Z1824" s="71"/>
      <c r="AE1824" s="71"/>
      <c r="AF1824" s="71"/>
      <c r="AG1824" s="71"/>
      <c r="AH1824" s="71"/>
      <c r="AI1824" s="71"/>
      <c r="AJ1824" s="71"/>
      <c r="AK1824" s="71"/>
      <c r="AL1824" s="71"/>
      <c r="AM1824" s="71"/>
      <c r="AN1824" s="71"/>
      <c r="AO1824" s="71"/>
      <c r="AP1824" s="71"/>
      <c r="AQ1824" s="71"/>
      <c r="AR1824" s="71"/>
      <c r="AS1824" s="71"/>
      <c r="AT1824" s="71"/>
      <c r="AU1824" s="71"/>
      <c r="AV1824" s="71"/>
      <c r="AW1824" s="71"/>
      <c r="AX1824" s="71"/>
      <c r="AY1824" s="71"/>
      <c r="AZ1824" s="71"/>
      <c r="BA1824" s="71"/>
    </row>
    <row r="1825" spans="1:53" x14ac:dyDescent="0.75">
      <c r="A1825" s="71"/>
      <c r="B1825" s="71"/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  <c r="R1825" s="71"/>
      <c r="S1825" s="71"/>
      <c r="T1825" s="71"/>
      <c r="U1825" s="71"/>
      <c r="V1825" s="71"/>
      <c r="W1825" s="71"/>
      <c r="X1825" s="71"/>
      <c r="Y1825" s="71"/>
      <c r="Z1825" s="71"/>
      <c r="AE1825" s="71"/>
      <c r="AF1825" s="71"/>
      <c r="AG1825" s="71"/>
      <c r="AH1825" s="71"/>
      <c r="AI1825" s="71"/>
      <c r="AJ1825" s="71"/>
      <c r="AK1825" s="71"/>
      <c r="AL1825" s="71"/>
      <c r="AM1825" s="71"/>
      <c r="AN1825" s="71"/>
      <c r="AO1825" s="71"/>
      <c r="AP1825" s="71"/>
      <c r="AQ1825" s="71"/>
      <c r="AR1825" s="71"/>
      <c r="AS1825" s="71"/>
      <c r="AT1825" s="71"/>
      <c r="AU1825" s="71"/>
      <c r="AV1825" s="71"/>
      <c r="AW1825" s="71"/>
      <c r="AX1825" s="71"/>
      <c r="AY1825" s="71"/>
      <c r="AZ1825" s="71"/>
      <c r="BA1825" s="71"/>
    </row>
    <row r="1826" spans="1:53" x14ac:dyDescent="0.75">
      <c r="A1826" s="71"/>
      <c r="B1826" s="71"/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  <c r="M1826" s="71"/>
      <c r="N1826" s="71"/>
      <c r="O1826" s="71"/>
      <c r="P1826" s="71"/>
      <c r="Q1826" s="71"/>
      <c r="R1826" s="71"/>
      <c r="S1826" s="71"/>
      <c r="T1826" s="71"/>
      <c r="U1826" s="71"/>
      <c r="V1826" s="71"/>
      <c r="W1826" s="71"/>
      <c r="X1826" s="71"/>
      <c r="Y1826" s="71"/>
      <c r="Z1826" s="71"/>
      <c r="AE1826" s="71"/>
      <c r="AF1826" s="71"/>
      <c r="AG1826" s="71"/>
      <c r="AH1826" s="71"/>
      <c r="AI1826" s="71"/>
      <c r="AJ1826" s="71"/>
      <c r="AK1826" s="71"/>
      <c r="AL1826" s="71"/>
      <c r="AM1826" s="71"/>
      <c r="AN1826" s="71"/>
      <c r="AO1826" s="71"/>
      <c r="AP1826" s="71"/>
      <c r="AQ1826" s="71"/>
      <c r="AR1826" s="71"/>
      <c r="AS1826" s="71"/>
      <c r="AT1826" s="71"/>
      <c r="AU1826" s="71"/>
      <c r="AV1826" s="71"/>
      <c r="AW1826" s="71"/>
      <c r="AX1826" s="71"/>
      <c r="AY1826" s="71"/>
      <c r="AZ1826" s="71"/>
      <c r="BA1826" s="71"/>
    </row>
    <row r="1827" spans="1:53" x14ac:dyDescent="0.75">
      <c r="A1827" s="71"/>
      <c r="B1827" s="71"/>
      <c r="C1827" s="71"/>
      <c r="D1827" s="71"/>
      <c r="E1827" s="71"/>
      <c r="F1827" s="71"/>
      <c r="G1827" s="71"/>
      <c r="H1827" s="71"/>
      <c r="I1827" s="71"/>
      <c r="J1827" s="71"/>
      <c r="K1827" s="71"/>
      <c r="L1827" s="71"/>
      <c r="M1827" s="71"/>
      <c r="N1827" s="71"/>
      <c r="O1827" s="71"/>
      <c r="P1827" s="71"/>
      <c r="Q1827" s="71"/>
      <c r="R1827" s="71"/>
      <c r="S1827" s="71"/>
      <c r="T1827" s="71"/>
      <c r="U1827" s="71"/>
      <c r="V1827" s="71"/>
      <c r="W1827" s="71"/>
      <c r="X1827" s="71"/>
      <c r="Y1827" s="71"/>
      <c r="Z1827" s="71"/>
      <c r="AE1827" s="71"/>
      <c r="AF1827" s="71"/>
      <c r="AG1827" s="71"/>
      <c r="AH1827" s="71"/>
      <c r="AI1827" s="71"/>
      <c r="AJ1827" s="71"/>
      <c r="AK1827" s="71"/>
      <c r="AL1827" s="71"/>
      <c r="AM1827" s="71"/>
      <c r="AN1827" s="71"/>
      <c r="AO1827" s="71"/>
      <c r="AP1827" s="71"/>
      <c r="AQ1827" s="71"/>
      <c r="AR1827" s="71"/>
      <c r="AS1827" s="71"/>
      <c r="AT1827" s="71"/>
      <c r="AU1827" s="71"/>
      <c r="AV1827" s="71"/>
      <c r="AW1827" s="71"/>
      <c r="AX1827" s="71"/>
      <c r="AY1827" s="71"/>
      <c r="AZ1827" s="71"/>
      <c r="BA1827" s="71"/>
    </row>
    <row r="1828" spans="1:53" x14ac:dyDescent="0.75">
      <c r="A1828" s="71"/>
      <c r="B1828" s="71"/>
      <c r="C1828" s="71"/>
      <c r="D1828" s="71"/>
      <c r="E1828" s="71"/>
      <c r="F1828" s="71"/>
      <c r="G1828" s="71"/>
      <c r="H1828" s="71"/>
      <c r="I1828" s="71"/>
      <c r="J1828" s="71"/>
      <c r="K1828" s="71"/>
      <c r="L1828" s="71"/>
      <c r="M1828" s="71"/>
      <c r="N1828" s="71"/>
      <c r="O1828" s="71"/>
      <c r="P1828" s="71"/>
      <c r="Q1828" s="71"/>
      <c r="R1828" s="71"/>
      <c r="S1828" s="71"/>
      <c r="T1828" s="71"/>
      <c r="U1828" s="71"/>
      <c r="V1828" s="71"/>
      <c r="W1828" s="71"/>
      <c r="X1828" s="71"/>
      <c r="Y1828" s="71"/>
      <c r="Z1828" s="71"/>
      <c r="AE1828" s="71"/>
      <c r="AF1828" s="71"/>
      <c r="AG1828" s="71"/>
      <c r="AH1828" s="71"/>
      <c r="AI1828" s="71"/>
      <c r="AJ1828" s="71"/>
      <c r="AK1828" s="71"/>
      <c r="AL1828" s="71"/>
      <c r="AM1828" s="71"/>
      <c r="AN1828" s="71"/>
      <c r="AO1828" s="71"/>
      <c r="AP1828" s="71"/>
      <c r="AQ1828" s="71"/>
      <c r="AR1828" s="71"/>
      <c r="AS1828" s="71"/>
      <c r="AT1828" s="71"/>
      <c r="AU1828" s="71"/>
      <c r="AV1828" s="71"/>
      <c r="AW1828" s="71"/>
      <c r="AX1828" s="71"/>
      <c r="AY1828" s="71"/>
      <c r="AZ1828" s="71"/>
      <c r="BA1828" s="71"/>
    </row>
    <row r="1829" spans="1:53" x14ac:dyDescent="0.75">
      <c r="A1829" s="71"/>
      <c r="B1829" s="71"/>
      <c r="C1829" s="71"/>
      <c r="D1829" s="71"/>
      <c r="E1829" s="71"/>
      <c r="F1829" s="71"/>
      <c r="G1829" s="71"/>
      <c r="H1829" s="71"/>
      <c r="I1829" s="71"/>
      <c r="J1829" s="71"/>
      <c r="K1829" s="71"/>
      <c r="L1829" s="71"/>
      <c r="M1829" s="71"/>
      <c r="N1829" s="71"/>
      <c r="O1829" s="71"/>
      <c r="P1829" s="71"/>
      <c r="Q1829" s="71"/>
      <c r="R1829" s="71"/>
      <c r="S1829" s="71"/>
      <c r="T1829" s="71"/>
      <c r="U1829" s="71"/>
      <c r="V1829" s="71"/>
      <c r="W1829" s="71"/>
      <c r="X1829" s="71"/>
      <c r="Y1829" s="71"/>
      <c r="Z1829" s="71"/>
      <c r="AE1829" s="71"/>
      <c r="AF1829" s="71"/>
      <c r="AG1829" s="71"/>
      <c r="AH1829" s="71"/>
      <c r="AI1829" s="71"/>
      <c r="AJ1829" s="71"/>
      <c r="AK1829" s="71"/>
      <c r="AL1829" s="71"/>
      <c r="AM1829" s="71"/>
      <c r="AN1829" s="71"/>
      <c r="AO1829" s="71"/>
      <c r="AP1829" s="71"/>
      <c r="AQ1829" s="71"/>
      <c r="AR1829" s="71"/>
      <c r="AS1829" s="71"/>
      <c r="AT1829" s="71"/>
      <c r="AU1829" s="71"/>
      <c r="AV1829" s="71"/>
      <c r="AW1829" s="71"/>
      <c r="AX1829" s="71"/>
      <c r="AY1829" s="71"/>
      <c r="AZ1829" s="71"/>
      <c r="BA1829" s="71"/>
    </row>
    <row r="1830" spans="1:53" x14ac:dyDescent="0.75">
      <c r="A1830" s="71"/>
      <c r="B1830" s="71"/>
      <c r="C1830" s="71"/>
      <c r="D1830" s="71"/>
      <c r="E1830" s="71"/>
      <c r="F1830" s="71"/>
      <c r="G1830" s="71"/>
      <c r="H1830" s="71"/>
      <c r="I1830" s="71"/>
      <c r="J1830" s="71"/>
      <c r="K1830" s="71"/>
      <c r="L1830" s="71"/>
      <c r="M1830" s="71"/>
      <c r="N1830" s="71"/>
      <c r="O1830" s="71"/>
      <c r="P1830" s="71"/>
      <c r="Q1830" s="71"/>
      <c r="R1830" s="71"/>
      <c r="S1830" s="71"/>
      <c r="T1830" s="71"/>
      <c r="U1830" s="71"/>
      <c r="V1830" s="71"/>
      <c r="W1830" s="71"/>
      <c r="X1830" s="71"/>
      <c r="Y1830" s="71"/>
      <c r="Z1830" s="71"/>
      <c r="AE1830" s="71"/>
      <c r="AF1830" s="71"/>
      <c r="AG1830" s="71"/>
      <c r="AH1830" s="71"/>
      <c r="AI1830" s="71"/>
      <c r="AJ1830" s="71"/>
      <c r="AK1830" s="71"/>
      <c r="AL1830" s="71"/>
      <c r="AM1830" s="71"/>
      <c r="AN1830" s="71"/>
      <c r="AO1830" s="71"/>
      <c r="AP1830" s="71"/>
      <c r="AQ1830" s="71"/>
      <c r="AR1830" s="71"/>
      <c r="AS1830" s="71"/>
      <c r="AT1830" s="71"/>
      <c r="AU1830" s="71"/>
      <c r="AV1830" s="71"/>
      <c r="AW1830" s="71"/>
      <c r="AX1830" s="71"/>
      <c r="AY1830" s="71"/>
      <c r="AZ1830" s="71"/>
      <c r="BA1830" s="71"/>
    </row>
    <row r="1831" spans="1:53" x14ac:dyDescent="0.75">
      <c r="A1831" s="71"/>
      <c r="B1831" s="71"/>
      <c r="C1831" s="71"/>
      <c r="D1831" s="71"/>
      <c r="E1831" s="71"/>
      <c r="F1831" s="71"/>
      <c r="G1831" s="71"/>
      <c r="H1831" s="71"/>
      <c r="I1831" s="71"/>
      <c r="J1831" s="71"/>
      <c r="K1831" s="71"/>
      <c r="L1831" s="71"/>
      <c r="M1831" s="71"/>
      <c r="N1831" s="71"/>
      <c r="O1831" s="71"/>
      <c r="P1831" s="71"/>
      <c r="Q1831" s="71"/>
      <c r="R1831" s="71"/>
      <c r="S1831" s="71"/>
      <c r="T1831" s="71"/>
      <c r="U1831" s="71"/>
      <c r="V1831" s="71"/>
      <c r="W1831" s="71"/>
      <c r="X1831" s="71"/>
      <c r="Y1831" s="71"/>
      <c r="Z1831" s="71"/>
      <c r="AE1831" s="71"/>
      <c r="AF1831" s="71"/>
      <c r="AG1831" s="71"/>
      <c r="AH1831" s="71"/>
      <c r="AI1831" s="71"/>
      <c r="AJ1831" s="71"/>
      <c r="AK1831" s="71"/>
      <c r="AL1831" s="71"/>
      <c r="AM1831" s="71"/>
      <c r="AN1831" s="71"/>
      <c r="AO1831" s="71"/>
      <c r="AP1831" s="71"/>
      <c r="AQ1831" s="71"/>
      <c r="AR1831" s="71"/>
      <c r="AS1831" s="71"/>
      <c r="AT1831" s="71"/>
      <c r="AU1831" s="71"/>
      <c r="AV1831" s="71"/>
      <c r="AW1831" s="71"/>
      <c r="AX1831" s="71"/>
      <c r="AY1831" s="71"/>
      <c r="AZ1831" s="71"/>
      <c r="BA1831" s="71"/>
    </row>
    <row r="1832" spans="1:53" x14ac:dyDescent="0.75">
      <c r="A1832" s="71"/>
      <c r="B1832" s="71"/>
      <c r="C1832" s="71"/>
      <c r="D1832" s="71"/>
      <c r="E1832" s="71"/>
      <c r="F1832" s="71"/>
      <c r="G1832" s="71"/>
      <c r="H1832" s="71"/>
      <c r="I1832" s="71"/>
      <c r="J1832" s="71"/>
      <c r="K1832" s="71"/>
      <c r="L1832" s="71"/>
      <c r="M1832" s="71"/>
      <c r="N1832" s="71"/>
      <c r="O1832" s="71"/>
      <c r="P1832" s="71"/>
      <c r="Q1832" s="71"/>
      <c r="R1832" s="71"/>
      <c r="S1832" s="71"/>
      <c r="T1832" s="71"/>
      <c r="U1832" s="71"/>
      <c r="V1832" s="71"/>
      <c r="W1832" s="71"/>
      <c r="X1832" s="71"/>
      <c r="Y1832" s="71"/>
      <c r="Z1832" s="71"/>
      <c r="AE1832" s="71"/>
      <c r="AF1832" s="71"/>
      <c r="AG1832" s="71"/>
      <c r="AH1832" s="71"/>
      <c r="AI1832" s="71"/>
      <c r="AJ1832" s="71"/>
      <c r="AK1832" s="71"/>
      <c r="AL1832" s="71"/>
      <c r="AM1832" s="71"/>
      <c r="AN1832" s="71"/>
      <c r="AO1832" s="71"/>
      <c r="AP1832" s="71"/>
      <c r="AQ1832" s="71"/>
      <c r="AR1832" s="71"/>
      <c r="AS1832" s="71"/>
      <c r="AT1832" s="71"/>
      <c r="AU1832" s="71"/>
      <c r="AV1832" s="71"/>
      <c r="AW1832" s="71"/>
      <c r="AX1832" s="71"/>
      <c r="AY1832" s="71"/>
      <c r="AZ1832" s="71"/>
      <c r="BA1832" s="71"/>
    </row>
    <row r="1833" spans="1:53" x14ac:dyDescent="0.75">
      <c r="A1833" s="71"/>
      <c r="B1833" s="71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  <c r="R1833" s="71"/>
      <c r="S1833" s="71"/>
      <c r="T1833" s="71"/>
      <c r="U1833" s="71"/>
      <c r="V1833" s="71"/>
      <c r="W1833" s="71"/>
      <c r="X1833" s="71"/>
      <c r="Y1833" s="71"/>
      <c r="Z1833" s="71"/>
      <c r="AE1833" s="71"/>
      <c r="AF1833" s="71"/>
      <c r="AG1833" s="71"/>
      <c r="AH1833" s="71"/>
      <c r="AI1833" s="71"/>
      <c r="AJ1833" s="71"/>
      <c r="AK1833" s="71"/>
      <c r="AL1833" s="71"/>
      <c r="AM1833" s="71"/>
      <c r="AN1833" s="71"/>
      <c r="AO1833" s="71"/>
      <c r="AP1833" s="71"/>
      <c r="AQ1833" s="71"/>
      <c r="AR1833" s="71"/>
      <c r="AS1833" s="71"/>
      <c r="AT1833" s="71"/>
      <c r="AU1833" s="71"/>
      <c r="AV1833" s="71"/>
      <c r="AW1833" s="71"/>
      <c r="AX1833" s="71"/>
      <c r="AY1833" s="71"/>
      <c r="AZ1833" s="71"/>
      <c r="BA1833" s="71"/>
    </row>
    <row r="1834" spans="1:53" x14ac:dyDescent="0.75">
      <c r="A1834" s="71"/>
      <c r="B1834" s="71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  <c r="N1834" s="71"/>
      <c r="O1834" s="71"/>
      <c r="P1834" s="71"/>
      <c r="Q1834" s="71"/>
      <c r="R1834" s="71"/>
      <c r="S1834" s="71"/>
      <c r="T1834" s="71"/>
      <c r="U1834" s="71"/>
      <c r="V1834" s="71"/>
      <c r="W1834" s="71"/>
      <c r="X1834" s="71"/>
      <c r="Y1834" s="71"/>
      <c r="Z1834" s="71"/>
      <c r="AE1834" s="71"/>
      <c r="AF1834" s="71"/>
      <c r="AG1834" s="71"/>
      <c r="AH1834" s="71"/>
      <c r="AI1834" s="71"/>
      <c r="AJ1834" s="71"/>
      <c r="AK1834" s="71"/>
      <c r="AL1834" s="71"/>
      <c r="AM1834" s="71"/>
      <c r="AN1834" s="71"/>
      <c r="AO1834" s="71"/>
      <c r="AP1834" s="71"/>
      <c r="AQ1834" s="71"/>
      <c r="AR1834" s="71"/>
      <c r="AS1834" s="71"/>
      <c r="AT1834" s="71"/>
      <c r="AU1834" s="71"/>
      <c r="AV1834" s="71"/>
      <c r="AW1834" s="71"/>
      <c r="AX1834" s="71"/>
      <c r="AY1834" s="71"/>
      <c r="AZ1834" s="71"/>
      <c r="BA1834" s="71"/>
    </row>
    <row r="1835" spans="1:53" x14ac:dyDescent="0.75">
      <c r="A1835" s="71"/>
      <c r="B1835" s="71"/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  <c r="M1835" s="71"/>
      <c r="N1835" s="71"/>
      <c r="O1835" s="71"/>
      <c r="P1835" s="71"/>
      <c r="Q1835" s="71"/>
      <c r="R1835" s="71"/>
      <c r="S1835" s="71"/>
      <c r="T1835" s="71"/>
      <c r="U1835" s="71"/>
      <c r="V1835" s="71"/>
      <c r="W1835" s="71"/>
      <c r="X1835" s="71"/>
      <c r="Y1835" s="71"/>
      <c r="Z1835" s="71"/>
      <c r="AE1835" s="71"/>
      <c r="AF1835" s="71"/>
      <c r="AG1835" s="71"/>
      <c r="AH1835" s="71"/>
      <c r="AI1835" s="71"/>
      <c r="AJ1835" s="71"/>
      <c r="AK1835" s="71"/>
      <c r="AL1835" s="71"/>
      <c r="AM1835" s="71"/>
      <c r="AN1835" s="71"/>
      <c r="AO1835" s="71"/>
      <c r="AP1835" s="71"/>
      <c r="AQ1835" s="71"/>
      <c r="AR1835" s="71"/>
      <c r="AS1835" s="71"/>
      <c r="AT1835" s="71"/>
      <c r="AU1835" s="71"/>
      <c r="AV1835" s="71"/>
      <c r="AW1835" s="71"/>
      <c r="AX1835" s="71"/>
      <c r="AY1835" s="71"/>
      <c r="AZ1835" s="71"/>
      <c r="BA1835" s="71"/>
    </row>
    <row r="1836" spans="1:53" x14ac:dyDescent="0.75">
      <c r="A1836" s="71"/>
      <c r="B1836" s="71"/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  <c r="M1836" s="71"/>
      <c r="N1836" s="71"/>
      <c r="O1836" s="71"/>
      <c r="P1836" s="71"/>
      <c r="Q1836" s="71"/>
      <c r="R1836" s="71"/>
      <c r="S1836" s="71"/>
      <c r="T1836" s="71"/>
      <c r="U1836" s="71"/>
      <c r="V1836" s="71"/>
      <c r="W1836" s="71"/>
      <c r="X1836" s="71"/>
      <c r="Y1836" s="71"/>
      <c r="Z1836" s="71"/>
      <c r="AE1836" s="71"/>
      <c r="AF1836" s="71"/>
      <c r="AG1836" s="71"/>
      <c r="AH1836" s="71"/>
      <c r="AI1836" s="71"/>
      <c r="AJ1836" s="71"/>
      <c r="AK1836" s="71"/>
      <c r="AL1836" s="71"/>
      <c r="AM1836" s="71"/>
      <c r="AN1836" s="71"/>
      <c r="AO1836" s="71"/>
      <c r="AP1836" s="71"/>
      <c r="AQ1836" s="71"/>
      <c r="AR1836" s="71"/>
      <c r="AS1836" s="71"/>
      <c r="AT1836" s="71"/>
      <c r="AU1836" s="71"/>
      <c r="AV1836" s="71"/>
      <c r="AW1836" s="71"/>
      <c r="AX1836" s="71"/>
      <c r="AY1836" s="71"/>
      <c r="AZ1836" s="71"/>
      <c r="BA1836" s="71"/>
    </row>
    <row r="1837" spans="1:53" x14ac:dyDescent="0.75">
      <c r="A1837" s="71"/>
      <c r="B1837" s="71"/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  <c r="M1837" s="71"/>
      <c r="N1837" s="71"/>
      <c r="O1837" s="71"/>
      <c r="P1837" s="71"/>
      <c r="Q1837" s="71"/>
      <c r="R1837" s="71"/>
      <c r="S1837" s="71"/>
      <c r="T1837" s="71"/>
      <c r="U1837" s="71"/>
      <c r="V1837" s="71"/>
      <c r="W1837" s="71"/>
      <c r="X1837" s="71"/>
      <c r="Y1837" s="71"/>
      <c r="Z1837" s="71"/>
      <c r="AE1837" s="71"/>
      <c r="AF1837" s="71"/>
      <c r="AG1837" s="71"/>
      <c r="AH1837" s="71"/>
      <c r="AI1837" s="71"/>
      <c r="AJ1837" s="71"/>
      <c r="AK1837" s="71"/>
      <c r="AL1837" s="71"/>
      <c r="AM1837" s="71"/>
      <c r="AN1837" s="71"/>
      <c r="AO1837" s="71"/>
      <c r="AP1837" s="71"/>
      <c r="AQ1837" s="71"/>
      <c r="AR1837" s="71"/>
      <c r="AS1837" s="71"/>
      <c r="AT1837" s="71"/>
      <c r="AU1837" s="71"/>
      <c r="AV1837" s="71"/>
      <c r="AW1837" s="71"/>
      <c r="AX1837" s="71"/>
      <c r="AY1837" s="71"/>
      <c r="AZ1837" s="71"/>
      <c r="BA1837" s="71"/>
    </row>
    <row r="1838" spans="1:53" x14ac:dyDescent="0.75">
      <c r="A1838" s="71"/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  <c r="N1838" s="71"/>
      <c r="O1838" s="71"/>
      <c r="P1838" s="71"/>
      <c r="Q1838" s="71"/>
      <c r="R1838" s="71"/>
      <c r="S1838" s="71"/>
      <c r="T1838" s="71"/>
      <c r="U1838" s="71"/>
      <c r="V1838" s="71"/>
      <c r="W1838" s="71"/>
      <c r="X1838" s="71"/>
      <c r="Y1838" s="71"/>
      <c r="Z1838" s="71"/>
      <c r="AE1838" s="71"/>
      <c r="AF1838" s="71"/>
      <c r="AG1838" s="71"/>
      <c r="AH1838" s="71"/>
      <c r="AI1838" s="71"/>
      <c r="AJ1838" s="71"/>
      <c r="AK1838" s="71"/>
      <c r="AL1838" s="71"/>
      <c r="AM1838" s="71"/>
      <c r="AN1838" s="71"/>
      <c r="AO1838" s="71"/>
      <c r="AP1838" s="71"/>
      <c r="AQ1838" s="71"/>
      <c r="AR1838" s="71"/>
      <c r="AS1838" s="71"/>
      <c r="AT1838" s="71"/>
      <c r="AU1838" s="71"/>
      <c r="AV1838" s="71"/>
      <c r="AW1838" s="71"/>
      <c r="AX1838" s="71"/>
      <c r="AY1838" s="71"/>
      <c r="AZ1838" s="71"/>
      <c r="BA1838" s="71"/>
    </row>
    <row r="1839" spans="1:53" x14ac:dyDescent="0.75">
      <c r="A1839" s="71"/>
      <c r="B1839" s="71"/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  <c r="V1839" s="71"/>
      <c r="W1839" s="71"/>
      <c r="X1839" s="71"/>
      <c r="Y1839" s="71"/>
      <c r="Z1839" s="71"/>
      <c r="AE1839" s="71"/>
      <c r="AF1839" s="71"/>
      <c r="AG1839" s="71"/>
      <c r="AH1839" s="71"/>
      <c r="AI1839" s="71"/>
      <c r="AJ1839" s="71"/>
      <c r="AK1839" s="71"/>
      <c r="AL1839" s="71"/>
      <c r="AM1839" s="71"/>
      <c r="AN1839" s="71"/>
      <c r="AO1839" s="71"/>
      <c r="AP1839" s="71"/>
      <c r="AQ1839" s="71"/>
      <c r="AR1839" s="71"/>
      <c r="AS1839" s="71"/>
      <c r="AT1839" s="71"/>
      <c r="AU1839" s="71"/>
      <c r="AV1839" s="71"/>
      <c r="AW1839" s="71"/>
      <c r="AX1839" s="71"/>
      <c r="AY1839" s="71"/>
      <c r="AZ1839" s="71"/>
      <c r="BA1839" s="71"/>
    </row>
    <row r="1840" spans="1:53" x14ac:dyDescent="0.75">
      <c r="A1840" s="71"/>
      <c r="B1840" s="71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  <c r="X1840" s="71"/>
      <c r="Y1840" s="71"/>
      <c r="Z1840" s="71"/>
      <c r="AE1840" s="71"/>
      <c r="AF1840" s="71"/>
      <c r="AG1840" s="71"/>
      <c r="AH1840" s="71"/>
      <c r="AI1840" s="71"/>
      <c r="AJ1840" s="71"/>
      <c r="AK1840" s="71"/>
      <c r="AL1840" s="71"/>
      <c r="AM1840" s="71"/>
      <c r="AN1840" s="71"/>
      <c r="AO1840" s="71"/>
      <c r="AP1840" s="71"/>
      <c r="AQ1840" s="71"/>
      <c r="AR1840" s="71"/>
      <c r="AS1840" s="71"/>
      <c r="AT1840" s="71"/>
      <c r="AU1840" s="71"/>
      <c r="AV1840" s="71"/>
      <c r="AW1840" s="71"/>
      <c r="AX1840" s="71"/>
      <c r="AY1840" s="71"/>
      <c r="AZ1840" s="71"/>
      <c r="BA1840" s="71"/>
    </row>
    <row r="1841" spans="1:53" x14ac:dyDescent="0.75">
      <c r="A1841" s="71"/>
      <c r="B1841" s="71"/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  <c r="M1841" s="71"/>
      <c r="N1841" s="71"/>
      <c r="O1841" s="71"/>
      <c r="P1841" s="71"/>
      <c r="Q1841" s="71"/>
      <c r="R1841" s="71"/>
      <c r="S1841" s="71"/>
      <c r="T1841" s="71"/>
      <c r="U1841" s="71"/>
      <c r="V1841" s="71"/>
      <c r="W1841" s="71"/>
      <c r="X1841" s="71"/>
      <c r="Y1841" s="71"/>
      <c r="Z1841" s="71"/>
      <c r="AG1841" s="71"/>
      <c r="AH1841" s="71"/>
      <c r="AI1841" s="71"/>
      <c r="AJ1841" s="71"/>
      <c r="AK1841" s="71"/>
      <c r="AL1841" s="71"/>
      <c r="AM1841" s="71"/>
      <c r="AN1841" s="71"/>
      <c r="AO1841" s="71"/>
      <c r="AP1841" s="71"/>
      <c r="AQ1841" s="71"/>
      <c r="AR1841" s="71"/>
      <c r="AS1841" s="71"/>
      <c r="AT1841" s="71"/>
      <c r="AU1841" s="71"/>
      <c r="AV1841" s="71"/>
      <c r="AW1841" s="71"/>
      <c r="AX1841" s="71"/>
      <c r="AY1841" s="71"/>
      <c r="AZ1841" s="71"/>
      <c r="BA1841" s="71"/>
    </row>
    <row r="1842" spans="1:53" x14ac:dyDescent="0.75">
      <c r="A1842" s="71"/>
      <c r="B1842" s="71"/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  <c r="M1842" s="71"/>
      <c r="N1842" s="71"/>
      <c r="O1842" s="71"/>
      <c r="P1842" s="71"/>
      <c r="Q1842" s="71"/>
      <c r="R1842" s="71"/>
      <c r="S1842" s="71"/>
      <c r="T1842" s="71"/>
      <c r="U1842" s="71"/>
      <c r="V1842" s="71"/>
      <c r="W1842" s="71"/>
      <c r="X1842" s="71"/>
      <c r="Y1842" s="71"/>
      <c r="Z1842" s="71"/>
      <c r="AG1842" s="71"/>
      <c r="AH1842" s="71"/>
      <c r="AI1842" s="71"/>
      <c r="AJ1842" s="71"/>
      <c r="AK1842" s="71"/>
      <c r="AL1842" s="71"/>
      <c r="AM1842" s="71"/>
      <c r="AN1842" s="71"/>
      <c r="AO1842" s="71"/>
      <c r="AP1842" s="71"/>
      <c r="AQ1842" s="71"/>
      <c r="AR1842" s="71"/>
      <c r="AS1842" s="71"/>
      <c r="AT1842" s="71"/>
      <c r="AU1842" s="71"/>
      <c r="AV1842" s="71"/>
      <c r="AW1842" s="71"/>
      <c r="AX1842" s="71"/>
      <c r="AY1842" s="71"/>
      <c r="AZ1842" s="71"/>
      <c r="BA1842" s="71"/>
    </row>
    <row r="1843" spans="1:53" x14ac:dyDescent="0.75">
      <c r="A1843" s="71"/>
      <c r="B1843" s="71"/>
      <c r="C1843" s="71"/>
      <c r="D1843" s="71"/>
      <c r="E1843" s="71"/>
      <c r="F1843" s="71"/>
      <c r="G1843" s="71"/>
      <c r="H1843" s="71"/>
      <c r="I1843" s="71"/>
      <c r="J1843" s="71"/>
      <c r="K1843" s="71"/>
      <c r="L1843" s="71"/>
      <c r="M1843" s="71"/>
      <c r="N1843" s="71"/>
      <c r="O1843" s="71"/>
      <c r="P1843" s="71"/>
      <c r="Q1843" s="71"/>
      <c r="R1843" s="71"/>
      <c r="S1843" s="71"/>
      <c r="T1843" s="71"/>
      <c r="U1843" s="71"/>
      <c r="V1843" s="71"/>
      <c r="W1843" s="71"/>
      <c r="X1843" s="71"/>
      <c r="Y1843" s="71"/>
      <c r="Z1843" s="71"/>
      <c r="AG1843" s="71"/>
      <c r="AH1843" s="71"/>
      <c r="AI1843" s="71"/>
      <c r="AJ1843" s="71"/>
      <c r="AK1843" s="71"/>
      <c r="AL1843" s="71"/>
      <c r="AM1843" s="71"/>
      <c r="AN1843" s="71"/>
      <c r="AO1843" s="71"/>
      <c r="AP1843" s="71"/>
      <c r="AQ1843" s="71"/>
      <c r="AR1843" s="71"/>
      <c r="AS1843" s="71"/>
      <c r="AT1843" s="71"/>
      <c r="AU1843" s="71"/>
      <c r="AV1843" s="71"/>
      <c r="AW1843" s="71"/>
      <c r="AX1843" s="71"/>
      <c r="AY1843" s="71"/>
      <c r="AZ1843" s="71"/>
      <c r="BA1843" s="71"/>
    </row>
    <row r="1844" spans="1:53" x14ac:dyDescent="0.75">
      <c r="A1844" s="71"/>
      <c r="B1844" s="71"/>
      <c r="C1844" s="71"/>
      <c r="D1844" s="71"/>
      <c r="E1844" s="71"/>
      <c r="F1844" s="71"/>
      <c r="G1844" s="71"/>
      <c r="H1844" s="71"/>
      <c r="I1844" s="71"/>
      <c r="J1844" s="71"/>
      <c r="K1844" s="71"/>
      <c r="L1844" s="71"/>
      <c r="M1844" s="71"/>
      <c r="N1844" s="71"/>
      <c r="O1844" s="71"/>
      <c r="P1844" s="71"/>
      <c r="Q1844" s="71"/>
      <c r="R1844" s="71"/>
      <c r="S1844" s="71"/>
      <c r="T1844" s="71"/>
      <c r="U1844" s="71"/>
      <c r="V1844" s="71"/>
      <c r="W1844" s="71"/>
      <c r="X1844" s="71"/>
      <c r="Y1844" s="71"/>
      <c r="Z1844" s="71"/>
      <c r="AG1844" s="71"/>
      <c r="AH1844" s="71"/>
      <c r="AI1844" s="71"/>
      <c r="AJ1844" s="71"/>
      <c r="AK1844" s="71"/>
      <c r="AL1844" s="71"/>
      <c r="AM1844" s="71"/>
      <c r="AN1844" s="71"/>
      <c r="AO1844" s="71"/>
      <c r="AP1844" s="71"/>
      <c r="AQ1844" s="71"/>
      <c r="AR1844" s="71"/>
      <c r="AS1844" s="71"/>
      <c r="AT1844" s="71"/>
      <c r="AU1844" s="71"/>
      <c r="AV1844" s="71"/>
      <c r="AW1844" s="71"/>
      <c r="AX1844" s="71"/>
      <c r="AY1844" s="71"/>
      <c r="AZ1844" s="71"/>
      <c r="BA1844" s="71"/>
    </row>
    <row r="1845" spans="1:53" x14ac:dyDescent="0.75">
      <c r="A1845" s="71"/>
      <c r="B1845" s="71"/>
      <c r="C1845" s="71"/>
      <c r="D1845" s="71"/>
      <c r="E1845" s="71"/>
      <c r="F1845" s="71"/>
      <c r="G1845" s="71"/>
      <c r="H1845" s="71"/>
      <c r="I1845" s="71"/>
      <c r="J1845" s="71"/>
      <c r="K1845" s="71"/>
      <c r="L1845" s="71"/>
      <c r="M1845" s="71"/>
      <c r="N1845" s="71"/>
      <c r="O1845" s="71"/>
      <c r="P1845" s="71"/>
      <c r="Q1845" s="71"/>
      <c r="R1845" s="71"/>
      <c r="S1845" s="71"/>
      <c r="T1845" s="71"/>
      <c r="U1845" s="71"/>
      <c r="V1845" s="71"/>
      <c r="W1845" s="71"/>
      <c r="X1845" s="71"/>
      <c r="Y1845" s="71"/>
      <c r="Z1845" s="71"/>
      <c r="AG1845" s="71"/>
      <c r="AH1845" s="71"/>
      <c r="AI1845" s="71"/>
      <c r="AJ1845" s="71"/>
      <c r="AK1845" s="71"/>
      <c r="AL1845" s="71"/>
      <c r="AM1845" s="71"/>
      <c r="AN1845" s="71"/>
      <c r="AO1845" s="71"/>
      <c r="AP1845" s="71"/>
      <c r="AQ1845" s="71"/>
      <c r="AR1845" s="71"/>
      <c r="AS1845" s="71"/>
      <c r="AT1845" s="71"/>
      <c r="AU1845" s="71"/>
      <c r="AV1845" s="71"/>
      <c r="AW1845" s="71"/>
      <c r="AX1845" s="71"/>
      <c r="AY1845" s="71"/>
      <c r="AZ1845" s="71"/>
      <c r="BA1845" s="71"/>
    </row>
    <row r="1846" spans="1:53" x14ac:dyDescent="0.75">
      <c r="A1846" s="71"/>
      <c r="B1846" s="71"/>
      <c r="C1846" s="71"/>
      <c r="D1846" s="71"/>
      <c r="E1846" s="71"/>
      <c r="F1846" s="71"/>
      <c r="G1846" s="71"/>
      <c r="H1846" s="71"/>
      <c r="I1846" s="71"/>
      <c r="J1846" s="71"/>
      <c r="K1846" s="71"/>
      <c r="L1846" s="71"/>
      <c r="M1846" s="71"/>
      <c r="N1846" s="71"/>
      <c r="O1846" s="71"/>
      <c r="P1846" s="71"/>
      <c r="Q1846" s="71"/>
      <c r="R1846" s="71"/>
      <c r="S1846" s="71"/>
      <c r="T1846" s="71"/>
      <c r="U1846" s="71"/>
      <c r="V1846" s="71"/>
      <c r="W1846" s="71"/>
      <c r="X1846" s="71"/>
      <c r="Y1846" s="71"/>
      <c r="Z1846" s="71"/>
      <c r="AG1846" s="71"/>
      <c r="AH1846" s="71"/>
      <c r="AI1846" s="71"/>
      <c r="AJ1846" s="71"/>
      <c r="AK1846" s="71"/>
      <c r="AL1846" s="71"/>
      <c r="AM1846" s="71"/>
      <c r="AN1846" s="71"/>
      <c r="AO1846" s="71"/>
      <c r="AP1846" s="71"/>
      <c r="AQ1846" s="71"/>
      <c r="AR1846" s="71"/>
      <c r="AS1846" s="71"/>
      <c r="AT1846" s="71"/>
      <c r="AU1846" s="71"/>
      <c r="AV1846" s="71"/>
      <c r="AW1846" s="71"/>
      <c r="AX1846" s="71"/>
      <c r="AY1846" s="71"/>
      <c r="AZ1846" s="71"/>
      <c r="BA1846" s="71"/>
    </row>
    <row r="1847" spans="1:53" x14ac:dyDescent="0.75">
      <c r="A1847" s="71"/>
      <c r="B1847" s="71"/>
      <c r="C1847" s="71"/>
      <c r="D1847" s="71"/>
      <c r="E1847" s="71"/>
      <c r="F1847" s="71"/>
      <c r="G1847" s="71"/>
      <c r="H1847" s="71"/>
      <c r="I1847" s="71"/>
      <c r="J1847" s="71"/>
      <c r="K1847" s="71"/>
      <c r="L1847" s="71"/>
      <c r="M1847" s="71"/>
      <c r="N1847" s="71"/>
      <c r="O1847" s="71"/>
      <c r="P1847" s="71"/>
      <c r="Q1847" s="71"/>
      <c r="R1847" s="71"/>
      <c r="S1847" s="71"/>
      <c r="T1847" s="71"/>
      <c r="U1847" s="71"/>
      <c r="V1847" s="71"/>
      <c r="W1847" s="71"/>
      <c r="X1847" s="71"/>
      <c r="Y1847" s="71"/>
      <c r="Z1847" s="71"/>
      <c r="AG1847" s="71"/>
      <c r="AH1847" s="71"/>
      <c r="AI1847" s="71"/>
      <c r="AJ1847" s="71"/>
      <c r="AK1847" s="71"/>
      <c r="AL1847" s="71"/>
      <c r="AM1847" s="71"/>
      <c r="AN1847" s="71"/>
      <c r="AO1847" s="71"/>
      <c r="AP1847" s="71"/>
      <c r="AQ1847" s="71"/>
      <c r="AR1847" s="71"/>
      <c r="AS1847" s="71"/>
      <c r="AT1847" s="71"/>
      <c r="AU1847" s="71"/>
      <c r="AV1847" s="71"/>
      <c r="AW1847" s="71"/>
      <c r="AX1847" s="71"/>
      <c r="AY1847" s="71"/>
      <c r="AZ1847" s="71"/>
      <c r="BA1847" s="71"/>
    </row>
    <row r="1848" spans="1:53" x14ac:dyDescent="0.75">
      <c r="A1848" s="71"/>
      <c r="B1848" s="71"/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  <c r="M1848" s="71"/>
      <c r="N1848" s="71"/>
      <c r="O1848" s="71"/>
      <c r="P1848" s="71"/>
      <c r="Q1848" s="71"/>
      <c r="R1848" s="71"/>
      <c r="S1848" s="71"/>
      <c r="T1848" s="71"/>
      <c r="U1848" s="71"/>
      <c r="V1848" s="71"/>
      <c r="W1848" s="71"/>
      <c r="X1848" s="71"/>
      <c r="Y1848" s="71"/>
      <c r="Z1848" s="71"/>
      <c r="AG1848" s="71"/>
      <c r="AH1848" s="71"/>
      <c r="AI1848" s="71"/>
      <c r="AJ1848" s="71"/>
      <c r="AK1848" s="71"/>
      <c r="AL1848" s="71"/>
      <c r="AM1848" s="71"/>
      <c r="AN1848" s="71"/>
      <c r="AO1848" s="71"/>
      <c r="AP1848" s="71"/>
      <c r="AQ1848" s="71"/>
      <c r="AR1848" s="71"/>
      <c r="AS1848" s="71"/>
      <c r="AT1848" s="71"/>
      <c r="AU1848" s="71"/>
      <c r="AV1848" s="71"/>
      <c r="AW1848" s="71"/>
      <c r="AX1848" s="71"/>
      <c r="AY1848" s="71"/>
      <c r="AZ1848" s="71"/>
      <c r="BA1848" s="71"/>
    </row>
    <row r="1849" spans="1:53" x14ac:dyDescent="0.75">
      <c r="A1849" s="71"/>
      <c r="B1849" s="71"/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  <c r="M1849" s="71"/>
      <c r="N1849" s="71"/>
      <c r="O1849" s="71"/>
      <c r="P1849" s="71"/>
      <c r="Q1849" s="71"/>
      <c r="R1849" s="71"/>
      <c r="S1849" s="71"/>
      <c r="T1849" s="71"/>
      <c r="U1849" s="71"/>
      <c r="V1849" s="71"/>
      <c r="W1849" s="71"/>
      <c r="X1849" s="71"/>
      <c r="Y1849" s="71"/>
      <c r="Z1849" s="71"/>
      <c r="AG1849" s="71"/>
      <c r="AH1849" s="71"/>
      <c r="AI1849" s="71"/>
      <c r="AJ1849" s="71"/>
      <c r="AK1849" s="71"/>
      <c r="AL1849" s="71"/>
      <c r="AM1849" s="71"/>
      <c r="AN1849" s="71"/>
      <c r="AO1849" s="71"/>
      <c r="AP1849" s="71"/>
      <c r="AQ1849" s="71"/>
      <c r="AR1849" s="71"/>
      <c r="AS1849" s="71"/>
      <c r="AT1849" s="71"/>
      <c r="AU1849" s="71"/>
      <c r="AV1849" s="71"/>
      <c r="AW1849" s="71"/>
      <c r="AX1849" s="71"/>
      <c r="AY1849" s="71"/>
      <c r="AZ1849" s="71"/>
      <c r="BA1849" s="71"/>
    </row>
    <row r="1850" spans="1:53" x14ac:dyDescent="0.75">
      <c r="A1850" s="71"/>
      <c r="B1850" s="71"/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  <c r="M1850" s="71"/>
      <c r="N1850" s="71"/>
      <c r="O1850" s="71"/>
      <c r="P1850" s="71"/>
      <c r="Q1850" s="71"/>
      <c r="R1850" s="71"/>
      <c r="S1850" s="71"/>
      <c r="T1850" s="71"/>
      <c r="U1850" s="71"/>
      <c r="V1850" s="71"/>
      <c r="W1850" s="71"/>
      <c r="X1850" s="71"/>
      <c r="Y1850" s="71"/>
      <c r="Z1850" s="71"/>
      <c r="AG1850" s="71"/>
      <c r="AH1850" s="71"/>
      <c r="AI1850" s="71"/>
      <c r="AJ1850" s="71"/>
      <c r="AK1850" s="71"/>
      <c r="AL1850" s="71"/>
      <c r="AM1850" s="71"/>
      <c r="AN1850" s="71"/>
      <c r="AO1850" s="71"/>
      <c r="AP1850" s="71"/>
      <c r="AQ1850" s="71"/>
      <c r="AR1850" s="71"/>
      <c r="AS1850" s="71"/>
      <c r="AT1850" s="71"/>
      <c r="AU1850" s="71"/>
      <c r="AV1850" s="71"/>
      <c r="AW1850" s="71"/>
      <c r="AX1850" s="71"/>
      <c r="AY1850" s="71"/>
      <c r="AZ1850" s="71"/>
      <c r="BA1850" s="71"/>
    </row>
    <row r="1851" spans="1:53" x14ac:dyDescent="0.75">
      <c r="A1851" s="71"/>
      <c r="B1851" s="71"/>
      <c r="C1851" s="71"/>
      <c r="D1851" s="71"/>
      <c r="E1851" s="71"/>
      <c r="F1851" s="71"/>
      <c r="G1851" s="71"/>
      <c r="H1851" s="71"/>
      <c r="I1851" s="71"/>
      <c r="J1851" s="71"/>
      <c r="K1851" s="71"/>
      <c r="L1851" s="71"/>
      <c r="M1851" s="71"/>
      <c r="N1851" s="71"/>
      <c r="O1851" s="71"/>
      <c r="P1851" s="71"/>
      <c r="Q1851" s="71"/>
      <c r="R1851" s="71"/>
      <c r="S1851" s="71"/>
      <c r="T1851" s="71"/>
      <c r="U1851" s="71"/>
      <c r="V1851" s="71"/>
      <c r="W1851" s="71"/>
      <c r="X1851" s="71"/>
      <c r="Y1851" s="71"/>
      <c r="Z1851" s="71"/>
      <c r="AG1851" s="71"/>
      <c r="AH1851" s="71"/>
      <c r="AI1851" s="71"/>
      <c r="AJ1851" s="71"/>
      <c r="AK1851" s="71"/>
      <c r="AL1851" s="71"/>
      <c r="AM1851" s="71"/>
      <c r="AN1851" s="71"/>
      <c r="AO1851" s="71"/>
      <c r="AP1851" s="71"/>
      <c r="AQ1851" s="71"/>
      <c r="AR1851" s="71"/>
      <c r="AS1851" s="71"/>
      <c r="AT1851" s="71"/>
      <c r="AU1851" s="71"/>
      <c r="AV1851" s="71"/>
      <c r="AW1851" s="71"/>
      <c r="AX1851" s="71"/>
      <c r="AY1851" s="71"/>
      <c r="AZ1851" s="71"/>
      <c r="BA1851" s="71"/>
    </row>
    <row r="1852" spans="1:53" x14ac:dyDescent="0.75">
      <c r="A1852" s="71"/>
      <c r="B1852" s="71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1"/>
      <c r="O1852" s="71"/>
      <c r="P1852" s="71"/>
      <c r="Q1852" s="71"/>
      <c r="R1852" s="71"/>
      <c r="S1852" s="71"/>
      <c r="T1852" s="71"/>
      <c r="U1852" s="71"/>
      <c r="V1852" s="71"/>
      <c r="W1852" s="71"/>
      <c r="X1852" s="71"/>
      <c r="Y1852" s="71"/>
      <c r="Z1852" s="71"/>
      <c r="AG1852" s="71"/>
      <c r="AH1852" s="71"/>
      <c r="AI1852" s="71"/>
      <c r="AJ1852" s="71"/>
      <c r="AK1852" s="71"/>
      <c r="AL1852" s="71"/>
      <c r="AM1852" s="71"/>
      <c r="AN1852" s="71"/>
      <c r="AO1852" s="71"/>
      <c r="AP1852" s="71"/>
      <c r="AQ1852" s="71"/>
      <c r="AR1852" s="71"/>
      <c r="AS1852" s="71"/>
      <c r="AT1852" s="71"/>
      <c r="AU1852" s="71"/>
      <c r="AV1852" s="71"/>
      <c r="AW1852" s="71"/>
      <c r="AX1852" s="71"/>
      <c r="AY1852" s="71"/>
      <c r="AZ1852" s="71"/>
      <c r="BA1852" s="71"/>
    </row>
    <row r="1853" spans="1:53" x14ac:dyDescent="0.75">
      <c r="A1853" s="71"/>
      <c r="B1853" s="71"/>
      <c r="C1853" s="71"/>
      <c r="D1853" s="71"/>
      <c r="E1853" s="71"/>
      <c r="F1853" s="71"/>
      <c r="G1853" s="71"/>
      <c r="H1853" s="71"/>
      <c r="I1853" s="71"/>
      <c r="J1853" s="71"/>
      <c r="K1853" s="71"/>
      <c r="L1853" s="71"/>
      <c r="M1853" s="71"/>
      <c r="N1853" s="71"/>
      <c r="O1853" s="71"/>
      <c r="P1853" s="71"/>
      <c r="Q1853" s="71"/>
      <c r="R1853" s="71"/>
      <c r="S1853" s="71"/>
      <c r="T1853" s="71"/>
      <c r="U1853" s="71"/>
      <c r="V1853" s="71"/>
      <c r="W1853" s="71"/>
      <c r="X1853" s="71"/>
      <c r="Y1853" s="71"/>
      <c r="Z1853" s="71"/>
      <c r="AG1853" s="71"/>
      <c r="AH1853" s="71"/>
      <c r="AI1853" s="71"/>
      <c r="AJ1853" s="71"/>
      <c r="AK1853" s="71"/>
      <c r="AL1853" s="71"/>
      <c r="AM1853" s="71"/>
      <c r="AN1853" s="71"/>
      <c r="AO1853" s="71"/>
      <c r="AP1853" s="71"/>
      <c r="AQ1853" s="71"/>
      <c r="AR1853" s="71"/>
      <c r="AS1853" s="71"/>
      <c r="AT1853" s="71"/>
      <c r="AU1853" s="71"/>
      <c r="AV1853" s="71"/>
      <c r="AW1853" s="71"/>
      <c r="AX1853" s="71"/>
      <c r="AY1853" s="71"/>
      <c r="AZ1853" s="71"/>
      <c r="BA1853" s="71"/>
    </row>
    <row r="1854" spans="1:53" x14ac:dyDescent="0.75">
      <c r="A1854" s="71"/>
      <c r="B1854" s="71"/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  <c r="M1854" s="71"/>
      <c r="N1854" s="71"/>
      <c r="O1854" s="71"/>
      <c r="P1854" s="71"/>
      <c r="Q1854" s="71"/>
      <c r="R1854" s="71"/>
      <c r="S1854" s="71"/>
      <c r="T1854" s="71"/>
      <c r="U1854" s="71"/>
      <c r="V1854" s="71"/>
      <c r="W1854" s="71"/>
      <c r="X1854" s="71"/>
      <c r="Y1854" s="71"/>
      <c r="Z1854" s="71"/>
      <c r="AG1854" s="71"/>
      <c r="AH1854" s="71"/>
      <c r="AI1854" s="71"/>
      <c r="AJ1854" s="71"/>
      <c r="AK1854" s="71"/>
      <c r="AL1854" s="71"/>
      <c r="AM1854" s="71"/>
      <c r="AN1854" s="71"/>
      <c r="AO1854" s="71"/>
      <c r="AP1854" s="71"/>
      <c r="AQ1854" s="71"/>
      <c r="AR1854" s="71"/>
      <c r="AS1854" s="71"/>
      <c r="AT1854" s="71"/>
      <c r="AU1854" s="71"/>
      <c r="AV1854" s="71"/>
      <c r="AW1854" s="71"/>
      <c r="AX1854" s="71"/>
      <c r="AY1854" s="71"/>
      <c r="AZ1854" s="71"/>
      <c r="BA1854" s="71"/>
    </row>
    <row r="1855" spans="1:53" x14ac:dyDescent="0.75">
      <c r="A1855" s="71"/>
      <c r="B1855" s="71"/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  <c r="M1855" s="71"/>
      <c r="N1855" s="71"/>
      <c r="O1855" s="71"/>
      <c r="P1855" s="71"/>
      <c r="Q1855" s="71"/>
      <c r="R1855" s="71"/>
      <c r="S1855" s="71"/>
      <c r="T1855" s="71"/>
      <c r="U1855" s="71"/>
      <c r="V1855" s="71"/>
      <c r="W1855" s="71"/>
      <c r="X1855" s="71"/>
      <c r="Y1855" s="71"/>
      <c r="Z1855" s="71"/>
      <c r="AG1855" s="71"/>
      <c r="AH1855" s="71"/>
      <c r="AI1855" s="71"/>
      <c r="AJ1855" s="71"/>
      <c r="AK1855" s="71"/>
      <c r="AL1855" s="71"/>
      <c r="AM1855" s="71"/>
      <c r="AN1855" s="71"/>
      <c r="AO1855" s="71"/>
      <c r="AP1855" s="71"/>
      <c r="AQ1855" s="71"/>
      <c r="AR1855" s="71"/>
      <c r="AS1855" s="71"/>
      <c r="AT1855" s="71"/>
      <c r="AU1855" s="71"/>
      <c r="AV1855" s="71"/>
      <c r="AW1855" s="71"/>
      <c r="AX1855" s="71"/>
      <c r="AY1855" s="71"/>
      <c r="AZ1855" s="71"/>
      <c r="BA1855" s="71"/>
    </row>
    <row r="1856" spans="1:53" x14ac:dyDescent="0.75">
      <c r="A1856" s="71"/>
      <c r="B1856" s="71"/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  <c r="M1856" s="71"/>
      <c r="N1856" s="71"/>
      <c r="O1856" s="71"/>
      <c r="P1856" s="71"/>
      <c r="Q1856" s="71"/>
      <c r="R1856" s="71"/>
      <c r="S1856" s="71"/>
      <c r="T1856" s="71"/>
      <c r="U1856" s="71"/>
      <c r="V1856" s="71"/>
      <c r="W1856" s="71"/>
      <c r="X1856" s="71"/>
      <c r="Y1856" s="71"/>
      <c r="Z1856" s="71"/>
      <c r="AG1856" s="71"/>
      <c r="AH1856" s="71"/>
      <c r="AI1856" s="71"/>
      <c r="AJ1856" s="71"/>
      <c r="AK1856" s="71"/>
      <c r="AL1856" s="71"/>
      <c r="AM1856" s="71"/>
      <c r="AN1856" s="71"/>
      <c r="AO1856" s="71"/>
      <c r="AP1856" s="71"/>
      <c r="AQ1856" s="71"/>
      <c r="AR1856" s="71"/>
      <c r="AS1856" s="71"/>
      <c r="AT1856" s="71"/>
      <c r="AU1856" s="71"/>
      <c r="AV1856" s="71"/>
      <c r="AW1856" s="71"/>
      <c r="AX1856" s="71"/>
      <c r="AY1856" s="71"/>
      <c r="AZ1856" s="71"/>
      <c r="BA1856" s="71"/>
    </row>
    <row r="1857" spans="1:53" x14ac:dyDescent="0.75">
      <c r="A1857" s="71"/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71"/>
      <c r="S1857" s="71"/>
      <c r="T1857" s="71"/>
      <c r="U1857" s="71"/>
      <c r="V1857" s="71"/>
      <c r="W1857" s="71"/>
      <c r="X1857" s="71"/>
      <c r="Y1857" s="71"/>
      <c r="Z1857" s="71"/>
      <c r="AG1857" s="71"/>
      <c r="AH1857" s="71"/>
      <c r="AI1857" s="71"/>
      <c r="AJ1857" s="71"/>
      <c r="AK1857" s="71"/>
      <c r="AL1857" s="71"/>
      <c r="AM1857" s="71"/>
      <c r="AN1857" s="71"/>
      <c r="AO1857" s="71"/>
      <c r="AP1857" s="71"/>
      <c r="AQ1857" s="71"/>
      <c r="AR1857" s="71"/>
      <c r="AS1857" s="71"/>
      <c r="AT1857" s="71"/>
      <c r="AU1857" s="71"/>
      <c r="AV1857" s="71"/>
      <c r="AW1857" s="71"/>
      <c r="AX1857" s="71"/>
      <c r="AY1857" s="71"/>
      <c r="AZ1857" s="71"/>
      <c r="BA1857" s="71"/>
    </row>
    <row r="1858" spans="1:53" x14ac:dyDescent="0.75">
      <c r="A1858" s="71"/>
      <c r="B1858" s="71"/>
      <c r="C1858" s="71"/>
      <c r="D1858" s="71"/>
      <c r="E1858" s="71"/>
      <c r="F1858" s="71"/>
      <c r="G1858" s="71"/>
      <c r="H1858" s="71"/>
      <c r="I1858" s="71"/>
      <c r="J1858" s="71"/>
      <c r="K1858" s="71"/>
      <c r="L1858" s="71"/>
      <c r="M1858" s="71"/>
      <c r="N1858" s="71"/>
      <c r="O1858" s="71"/>
      <c r="P1858" s="71"/>
      <c r="Q1858" s="71"/>
      <c r="R1858" s="71"/>
      <c r="S1858" s="71"/>
      <c r="T1858" s="71"/>
      <c r="U1858" s="71"/>
      <c r="V1858" s="71"/>
      <c r="W1858" s="71"/>
      <c r="X1858" s="71"/>
      <c r="Y1858" s="71"/>
      <c r="Z1858" s="71"/>
      <c r="AG1858" s="71"/>
      <c r="AH1858" s="71"/>
      <c r="AI1858" s="71"/>
      <c r="AJ1858" s="71"/>
      <c r="AK1858" s="71"/>
      <c r="AL1858" s="71"/>
      <c r="AM1858" s="71"/>
      <c r="AN1858" s="71"/>
      <c r="AO1858" s="71"/>
      <c r="AP1858" s="71"/>
      <c r="AQ1858" s="71"/>
      <c r="AR1858" s="71"/>
      <c r="AS1858" s="71"/>
      <c r="AT1858" s="71"/>
      <c r="AU1858" s="71"/>
      <c r="AV1858" s="71"/>
      <c r="AW1858" s="71"/>
      <c r="AX1858" s="71"/>
      <c r="AY1858" s="71"/>
      <c r="AZ1858" s="71"/>
      <c r="BA1858" s="71"/>
    </row>
    <row r="1859" spans="1:53" x14ac:dyDescent="0.75">
      <c r="A1859" s="71"/>
      <c r="B1859" s="71"/>
      <c r="C1859" s="71"/>
      <c r="D1859" s="71"/>
      <c r="E1859" s="71"/>
      <c r="F1859" s="71"/>
      <c r="G1859" s="71"/>
      <c r="H1859" s="71"/>
      <c r="I1859" s="71"/>
      <c r="J1859" s="71"/>
      <c r="K1859" s="71"/>
      <c r="L1859" s="71"/>
      <c r="M1859" s="71"/>
      <c r="N1859" s="71"/>
      <c r="O1859" s="71"/>
      <c r="P1859" s="71"/>
      <c r="Q1859" s="71"/>
      <c r="R1859" s="71"/>
      <c r="S1859" s="71"/>
      <c r="T1859" s="71"/>
      <c r="U1859" s="71"/>
      <c r="V1859" s="71"/>
      <c r="W1859" s="71"/>
      <c r="X1859" s="71"/>
      <c r="Y1859" s="71"/>
      <c r="Z1859" s="71"/>
      <c r="AG1859" s="71"/>
      <c r="AH1859" s="71"/>
      <c r="AI1859" s="71"/>
      <c r="AJ1859" s="71"/>
      <c r="AK1859" s="71"/>
      <c r="AL1859" s="71"/>
      <c r="AM1859" s="71"/>
      <c r="AN1859" s="71"/>
      <c r="AO1859" s="71"/>
      <c r="AP1859" s="71"/>
      <c r="AQ1859" s="71"/>
      <c r="AR1859" s="71"/>
      <c r="AS1859" s="71"/>
      <c r="AT1859" s="71"/>
      <c r="AU1859" s="71"/>
      <c r="AV1859" s="71"/>
      <c r="AW1859" s="71"/>
      <c r="AX1859" s="71"/>
      <c r="AY1859" s="71"/>
      <c r="AZ1859" s="71"/>
      <c r="BA1859" s="71"/>
    </row>
    <row r="1860" spans="1:53" x14ac:dyDescent="0.75">
      <c r="A1860" s="71"/>
      <c r="B1860" s="71"/>
      <c r="C1860" s="71"/>
      <c r="D1860" s="71"/>
      <c r="E1860" s="71"/>
      <c r="F1860" s="71"/>
      <c r="G1860" s="71"/>
      <c r="H1860" s="71"/>
      <c r="I1860" s="71"/>
      <c r="J1860" s="71"/>
      <c r="K1860" s="71"/>
      <c r="L1860" s="71"/>
      <c r="M1860" s="71"/>
      <c r="N1860" s="71"/>
      <c r="O1860" s="71"/>
      <c r="P1860" s="71"/>
      <c r="Q1860" s="71"/>
      <c r="R1860" s="71"/>
      <c r="S1860" s="71"/>
      <c r="T1860" s="71"/>
      <c r="U1860" s="71"/>
      <c r="V1860" s="71"/>
      <c r="W1860" s="71"/>
      <c r="X1860" s="71"/>
      <c r="Y1860" s="71"/>
      <c r="Z1860" s="71"/>
      <c r="AG1860" s="71"/>
      <c r="AH1860" s="71"/>
      <c r="AI1860" s="71"/>
      <c r="AJ1860" s="71"/>
      <c r="AK1860" s="71"/>
      <c r="AL1860" s="71"/>
      <c r="AM1860" s="71"/>
      <c r="AN1860" s="71"/>
      <c r="AO1860" s="71"/>
      <c r="AP1860" s="71"/>
      <c r="AQ1860" s="71"/>
      <c r="AR1860" s="71"/>
      <c r="AS1860" s="71"/>
      <c r="AT1860" s="71"/>
      <c r="AU1860" s="71"/>
      <c r="AV1860" s="71"/>
      <c r="AW1860" s="71"/>
      <c r="AX1860" s="71"/>
      <c r="AY1860" s="71"/>
      <c r="AZ1860" s="71"/>
      <c r="BA1860" s="71"/>
    </row>
    <row r="1861" spans="1:53" x14ac:dyDescent="0.75">
      <c r="A1861" s="71"/>
      <c r="B1861" s="71"/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  <c r="M1861" s="71"/>
      <c r="N1861" s="71"/>
      <c r="O1861" s="71"/>
      <c r="P1861" s="71"/>
      <c r="Q1861" s="71"/>
      <c r="R1861" s="71"/>
      <c r="S1861" s="71"/>
      <c r="T1861" s="71"/>
      <c r="U1861" s="71"/>
      <c r="V1861" s="71"/>
      <c r="W1861" s="71"/>
      <c r="X1861" s="71"/>
      <c r="Y1861" s="71"/>
      <c r="Z1861" s="71"/>
      <c r="AG1861" s="71"/>
      <c r="AH1861" s="71"/>
      <c r="AI1861" s="71"/>
      <c r="AJ1861" s="71"/>
      <c r="AK1861" s="71"/>
      <c r="AL1861" s="71"/>
      <c r="AM1861" s="71"/>
      <c r="AN1861" s="71"/>
      <c r="AO1861" s="71"/>
      <c r="AP1861" s="71"/>
      <c r="AQ1861" s="71"/>
      <c r="AR1861" s="71"/>
      <c r="AS1861" s="71"/>
      <c r="AT1861" s="71"/>
      <c r="AU1861" s="71"/>
      <c r="AV1861" s="71"/>
      <c r="AW1861" s="71"/>
      <c r="AX1861" s="71"/>
      <c r="AY1861" s="71"/>
      <c r="AZ1861" s="71"/>
      <c r="BA1861" s="71"/>
    </row>
    <row r="1862" spans="1:53" x14ac:dyDescent="0.75">
      <c r="A1862" s="71"/>
      <c r="B1862" s="71"/>
      <c r="C1862" s="71"/>
      <c r="D1862" s="71"/>
      <c r="E1862" s="71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  <c r="V1862" s="71"/>
      <c r="W1862" s="71"/>
      <c r="X1862" s="71"/>
      <c r="Y1862" s="71"/>
      <c r="Z1862" s="71"/>
      <c r="AG1862" s="71"/>
      <c r="AH1862" s="71"/>
      <c r="AI1862" s="71"/>
      <c r="AJ1862" s="71"/>
      <c r="AK1862" s="71"/>
      <c r="AL1862" s="71"/>
      <c r="AM1862" s="71"/>
      <c r="AN1862" s="71"/>
      <c r="AO1862" s="71"/>
      <c r="AP1862" s="71"/>
      <c r="AQ1862" s="71"/>
      <c r="AR1862" s="71"/>
      <c r="AS1862" s="71"/>
      <c r="AT1862" s="71"/>
      <c r="AU1862" s="71"/>
      <c r="AV1862" s="71"/>
      <c r="AW1862" s="71"/>
      <c r="AX1862" s="71"/>
      <c r="AY1862" s="71"/>
      <c r="AZ1862" s="71"/>
      <c r="BA1862" s="71"/>
    </row>
    <row r="1863" spans="1:53" x14ac:dyDescent="0.75">
      <c r="AG1863" s="71"/>
      <c r="AH1863" s="71"/>
      <c r="AI1863" s="71"/>
      <c r="AJ1863" s="71"/>
      <c r="AK1863" s="71"/>
      <c r="AL1863" s="71"/>
      <c r="AM1863" s="71"/>
      <c r="AN1863" s="71"/>
      <c r="AO1863" s="71"/>
      <c r="AP1863" s="71"/>
      <c r="AQ1863" s="71"/>
      <c r="AR1863" s="71"/>
      <c r="AS1863" s="71"/>
      <c r="AT1863" s="71"/>
      <c r="AU1863" s="71"/>
      <c r="AV1863" s="71"/>
      <c r="AW1863" s="71"/>
      <c r="AX1863" s="71"/>
      <c r="AY1863" s="71"/>
      <c r="AZ1863" s="71"/>
      <c r="BA1863" s="7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3"/>
  <sheetViews>
    <sheetView zoomScale="55" zoomScaleNormal="55" workbookViewId="0">
      <selection activeCell="A10" sqref="A10"/>
    </sheetView>
  </sheetViews>
  <sheetFormatPr defaultRowHeight="14.75" x14ac:dyDescent="0.75"/>
  <cols>
    <col min="1" max="6" width="8.7265625" style="20"/>
    <col min="7" max="10" width="8.86328125" style="20" bestFit="1" customWidth="1"/>
    <col min="11" max="15" width="8.86328125" style="20" customWidth="1"/>
    <col min="16" max="19" width="9.81640625" style="20" bestFit="1" customWidth="1"/>
    <col min="20" max="20" width="14.953125" style="20" customWidth="1"/>
    <col min="21" max="26" width="8.81640625" style="20" bestFit="1" customWidth="1"/>
    <col min="27" max="27" width="9.81640625" style="20" bestFit="1" customWidth="1"/>
    <col min="28" max="28" width="8.81640625" style="20" bestFit="1" customWidth="1"/>
    <col min="29" max="30" width="9.81640625" style="20" bestFit="1" customWidth="1"/>
    <col min="31" max="16384" width="8.7265625" style="20"/>
  </cols>
  <sheetData>
    <row r="1" spans="1:42" ht="26" x14ac:dyDescent="1.2">
      <c r="A1" s="1" t="s">
        <v>274</v>
      </c>
    </row>
    <row r="2" spans="1:42" x14ac:dyDescent="0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x14ac:dyDescent="0.75">
      <c r="A3" s="71"/>
      <c r="B3" s="71">
        <v>2019</v>
      </c>
      <c r="C3" s="71">
        <v>2020</v>
      </c>
      <c r="D3" s="71">
        <v>2021</v>
      </c>
      <c r="E3" s="71">
        <v>2022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90"/>
      <c r="U3" s="90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2" x14ac:dyDescent="0.75">
      <c r="A4" s="71" t="s">
        <v>261</v>
      </c>
      <c r="B4" s="8">
        <v>4.181E-2</v>
      </c>
      <c r="C4" s="8">
        <v>-0.10289</v>
      </c>
      <c r="D4" s="8">
        <v>8.8040000000000007E-2</v>
      </c>
      <c r="E4" s="8">
        <v>7.986E-2</v>
      </c>
      <c r="F4" s="71"/>
      <c r="G4" s="71"/>
      <c r="H4" s="71"/>
      <c r="I4" s="71"/>
      <c r="J4" s="71"/>
      <c r="K4" s="71"/>
      <c r="L4" s="21"/>
      <c r="M4" s="21"/>
      <c r="N4" s="21"/>
      <c r="O4" s="21"/>
      <c r="T4" s="90"/>
      <c r="U4" s="90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42" x14ac:dyDescent="0.75">
      <c r="A5" s="71" t="s">
        <v>265</v>
      </c>
      <c r="B5" s="8">
        <v>1.5299999999999999E-3</v>
      </c>
      <c r="C5" s="8">
        <v>-0.08</v>
      </c>
      <c r="D5" s="8">
        <v>0.03</v>
      </c>
      <c r="E5" s="8">
        <v>1.54E-2</v>
      </c>
      <c r="F5" s="71"/>
      <c r="G5" s="72"/>
      <c r="H5" s="72"/>
      <c r="I5" s="72"/>
      <c r="J5" s="72"/>
      <c r="K5" s="72"/>
      <c r="L5" s="72"/>
      <c r="M5" s="72"/>
      <c r="N5" s="72"/>
      <c r="O5" s="72"/>
      <c r="T5" s="90"/>
      <c r="U5" s="90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1:42" x14ac:dyDescent="0.75">
      <c r="A6" s="71" t="s">
        <v>263</v>
      </c>
      <c r="B6" s="8">
        <v>1.137E-2</v>
      </c>
      <c r="C6" s="8">
        <v>-5.8009999999999999E-2</v>
      </c>
      <c r="D6" s="8">
        <v>2.828E-2</v>
      </c>
      <c r="E6" s="8">
        <v>2.2719999999999997E-2</v>
      </c>
      <c r="F6" s="71"/>
      <c r="G6" s="71"/>
      <c r="H6" s="71"/>
      <c r="I6" s="71"/>
      <c r="J6" s="71"/>
      <c r="K6" s="71"/>
      <c r="L6" s="21"/>
      <c r="M6" s="21"/>
      <c r="N6" s="21"/>
      <c r="O6" s="21"/>
      <c r="T6" s="90"/>
      <c r="U6" s="90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x14ac:dyDescent="0.75">
      <c r="A7" s="71" t="s">
        <v>262</v>
      </c>
      <c r="B7" s="8">
        <v>1.3420000000000001E-2</v>
      </c>
      <c r="C7" s="8">
        <v>-4.1159999999999995E-2</v>
      </c>
      <c r="D7" s="8">
        <v>2.8159999999999998E-2</v>
      </c>
      <c r="E7" s="8">
        <v>2.349E-2</v>
      </c>
      <c r="F7" s="71"/>
      <c r="G7" s="71"/>
      <c r="H7" s="71"/>
      <c r="I7" s="71"/>
      <c r="J7" s="71"/>
      <c r="K7" s="71"/>
      <c r="L7" s="21"/>
      <c r="M7" s="21"/>
      <c r="N7" s="21"/>
      <c r="O7" s="21"/>
      <c r="T7" s="90"/>
      <c r="U7" s="90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x14ac:dyDescent="0.75">
      <c r="A8" s="71" t="s">
        <v>264</v>
      </c>
      <c r="B8" s="8">
        <v>6.1100000000000002E-2</v>
      </c>
      <c r="C8" s="8">
        <v>1.8509999999999999E-2</v>
      </c>
      <c r="D8" s="8">
        <v>8.2369999999999999E-2</v>
      </c>
      <c r="E8" s="8">
        <v>5.7980000000000004E-2</v>
      </c>
      <c r="F8" s="71"/>
      <c r="G8" s="72"/>
      <c r="H8" s="72"/>
      <c r="I8" s="72"/>
      <c r="J8" s="72"/>
      <c r="K8" s="72"/>
      <c r="L8" s="72"/>
      <c r="M8" s="72"/>
      <c r="N8" s="72"/>
      <c r="O8" s="72"/>
      <c r="T8" s="90"/>
      <c r="U8" s="90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x14ac:dyDescent="0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21"/>
      <c r="M9" s="21"/>
      <c r="N9" s="21"/>
      <c r="O9" s="21"/>
      <c r="T9" s="90"/>
      <c r="U9" s="9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x14ac:dyDescent="0.75">
      <c r="A10" t="s">
        <v>273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21"/>
      <c r="M10" s="21"/>
      <c r="N10" s="21"/>
      <c r="O10" s="21"/>
      <c r="T10" s="90"/>
      <c r="U10" s="9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x14ac:dyDescent="0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21"/>
      <c r="M11" s="21"/>
      <c r="N11" s="21"/>
      <c r="O11" s="21"/>
      <c r="T11" s="90"/>
      <c r="U11" s="90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x14ac:dyDescent="0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21"/>
      <c r="M12" s="21"/>
      <c r="N12" s="21"/>
      <c r="O12" s="21"/>
      <c r="T12" s="90"/>
      <c r="U12" s="9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x14ac:dyDescent="0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21"/>
      <c r="M13" s="21"/>
      <c r="N13" s="21"/>
      <c r="O13" s="21"/>
      <c r="T13" s="90"/>
      <c r="U13" s="9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x14ac:dyDescent="0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21"/>
      <c r="M14" s="21"/>
      <c r="N14" s="21"/>
      <c r="O14" s="21"/>
      <c r="T14" s="90"/>
      <c r="U14" s="90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x14ac:dyDescent="0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21"/>
      <c r="M15" s="21"/>
      <c r="N15" s="21"/>
      <c r="O15" s="21"/>
      <c r="T15" s="90"/>
      <c r="U15" s="90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x14ac:dyDescent="0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21"/>
      <c r="M16" s="21"/>
      <c r="N16" s="21"/>
      <c r="O16" s="21"/>
      <c r="T16" s="90"/>
      <c r="U16" s="90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x14ac:dyDescent="0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21"/>
      <c r="M17" s="21"/>
      <c r="N17" s="21"/>
      <c r="O17" s="21"/>
      <c r="T17" s="90"/>
      <c r="U17" s="9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x14ac:dyDescent="0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21"/>
      <c r="M18" s="21"/>
      <c r="N18" s="21"/>
      <c r="O18" s="21"/>
      <c r="T18" s="90"/>
      <c r="U18" s="90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x14ac:dyDescent="0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21"/>
      <c r="M19" s="21"/>
      <c r="N19" s="21"/>
      <c r="O19" s="21"/>
      <c r="T19" s="90"/>
      <c r="U19" s="9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x14ac:dyDescent="0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21"/>
      <c r="M20" s="21"/>
      <c r="N20" s="21"/>
      <c r="O20" s="21"/>
      <c r="T20" s="90"/>
      <c r="U20" s="90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x14ac:dyDescent="0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21"/>
      <c r="M21" s="21"/>
      <c r="N21" s="21"/>
      <c r="O21" s="21"/>
      <c r="T21" s="90"/>
      <c r="U21" s="90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42" x14ac:dyDescent="0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21"/>
      <c r="M22" s="21"/>
      <c r="N22" s="21"/>
      <c r="O22" s="21"/>
      <c r="T22" s="90"/>
      <c r="U22" s="90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</row>
    <row r="23" spans="1:42" x14ac:dyDescent="0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21"/>
      <c r="M23" s="21"/>
      <c r="N23" s="21"/>
      <c r="O23" s="21"/>
      <c r="T23" s="90"/>
      <c r="U23" s="90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</row>
    <row r="24" spans="1:42" x14ac:dyDescent="0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1"/>
      <c r="M24" s="21"/>
      <c r="N24" s="21"/>
      <c r="O24" s="21"/>
      <c r="T24" s="90"/>
      <c r="U24" s="90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</row>
    <row r="25" spans="1:42" x14ac:dyDescent="0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1"/>
      <c r="M25" s="21"/>
      <c r="N25" s="21"/>
      <c r="O25" s="21"/>
      <c r="T25" s="90"/>
      <c r="U25" s="90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42" x14ac:dyDescent="0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21"/>
      <c r="M26" s="21"/>
      <c r="N26" s="21"/>
      <c r="O26" s="21"/>
      <c r="T26" s="90"/>
      <c r="U26" s="90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1:42" x14ac:dyDescent="0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21"/>
      <c r="M27" s="21"/>
      <c r="N27" s="21"/>
      <c r="O27" s="21"/>
      <c r="T27" s="90"/>
      <c r="U27" s="90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1:42" x14ac:dyDescent="0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21"/>
      <c r="M28" s="21"/>
      <c r="N28" s="21"/>
      <c r="O28" s="21"/>
      <c r="T28" s="90"/>
      <c r="U28" s="90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1:42" x14ac:dyDescent="0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21"/>
      <c r="M29" s="21"/>
      <c r="N29" s="21"/>
      <c r="O29" s="21"/>
      <c r="T29" s="90"/>
      <c r="U29" s="90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</row>
    <row r="30" spans="1:42" x14ac:dyDescent="0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21"/>
      <c r="M30" s="21"/>
      <c r="N30" s="21"/>
      <c r="O30" s="21"/>
      <c r="T30" s="90"/>
      <c r="U30" s="9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</row>
    <row r="31" spans="1:42" x14ac:dyDescent="0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21"/>
      <c r="M31" s="21"/>
      <c r="N31" s="21"/>
      <c r="O31" s="21"/>
      <c r="T31" s="90"/>
      <c r="U31" s="90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</row>
    <row r="32" spans="1:42" x14ac:dyDescent="0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21"/>
      <c r="M32" s="21"/>
      <c r="N32" s="21"/>
      <c r="O32" s="21"/>
      <c r="T32" s="90"/>
      <c r="U32" s="90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</row>
    <row r="33" spans="1:42" x14ac:dyDescent="0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21"/>
      <c r="M33" s="21"/>
      <c r="N33" s="21"/>
      <c r="O33" s="21"/>
      <c r="T33" s="90"/>
      <c r="U33" s="90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</row>
    <row r="34" spans="1:42" x14ac:dyDescent="0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21"/>
      <c r="M34" s="21"/>
      <c r="N34" s="21"/>
      <c r="O34" s="21"/>
      <c r="T34" s="90"/>
      <c r="U34" s="9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</row>
    <row r="35" spans="1:42" x14ac:dyDescent="0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21"/>
      <c r="M35" s="21"/>
      <c r="N35" s="21"/>
      <c r="O35" s="21"/>
      <c r="T35" s="90"/>
      <c r="U35" s="90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</row>
    <row r="36" spans="1:42" x14ac:dyDescent="0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21"/>
      <c r="M36" s="21"/>
      <c r="N36" s="21"/>
      <c r="O36" s="21"/>
      <c r="T36" s="90"/>
      <c r="U36" s="90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</row>
    <row r="37" spans="1:42" x14ac:dyDescent="0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21"/>
      <c r="M37" s="21"/>
      <c r="N37" s="21"/>
      <c r="O37" s="21"/>
      <c r="T37" s="90"/>
      <c r="U37" s="90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</row>
    <row r="38" spans="1:42" x14ac:dyDescent="0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21"/>
      <c r="M38" s="21"/>
      <c r="N38" s="21"/>
      <c r="O38" s="21"/>
      <c r="T38" s="90"/>
      <c r="U38" s="90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</row>
    <row r="39" spans="1:42" x14ac:dyDescent="0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21"/>
      <c r="M39" s="21"/>
      <c r="N39" s="21"/>
      <c r="O39" s="21"/>
      <c r="T39" s="90"/>
      <c r="U39" s="90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1:42" x14ac:dyDescent="0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21"/>
      <c r="M40" s="21"/>
      <c r="N40" s="21"/>
      <c r="O40" s="21"/>
      <c r="T40" s="90"/>
      <c r="U40" s="90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</row>
    <row r="41" spans="1:42" x14ac:dyDescent="0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T41" s="90"/>
      <c r="U41" s="90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</row>
    <row r="42" spans="1:42" x14ac:dyDescent="0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T42" s="90"/>
      <c r="U42" s="90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</row>
    <row r="43" spans="1:42" x14ac:dyDescent="0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21"/>
      <c r="M43" s="21"/>
      <c r="N43" s="21"/>
      <c r="O43" s="21"/>
      <c r="T43" s="90"/>
      <c r="U43" s="9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</row>
    <row r="44" spans="1:42" x14ac:dyDescent="0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21"/>
      <c r="M44" s="21"/>
      <c r="N44" s="21"/>
      <c r="O44" s="21"/>
      <c r="T44" s="90"/>
      <c r="U44" s="90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</row>
    <row r="45" spans="1:42" x14ac:dyDescent="0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21"/>
      <c r="M45" s="21"/>
      <c r="N45" s="21"/>
      <c r="O45" s="21"/>
      <c r="T45" s="90"/>
      <c r="U45" s="90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</row>
    <row r="46" spans="1:42" x14ac:dyDescent="0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21"/>
      <c r="M46" s="21"/>
      <c r="N46" s="21"/>
      <c r="O46" s="21"/>
      <c r="T46" s="90"/>
      <c r="U46" s="9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:42" x14ac:dyDescent="0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21"/>
      <c r="M47" s="21"/>
      <c r="N47" s="21"/>
      <c r="O47" s="21"/>
      <c r="T47" s="90"/>
      <c r="U47" s="9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1:42" x14ac:dyDescent="0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21"/>
      <c r="M48" s="21"/>
      <c r="N48" s="21"/>
      <c r="O48" s="21"/>
      <c r="T48" s="90"/>
      <c r="U48" s="90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1:42" x14ac:dyDescent="0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21"/>
      <c r="M49" s="21"/>
      <c r="N49" s="21"/>
      <c r="O49" s="21"/>
      <c r="T49" s="90"/>
      <c r="U49" s="90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  <row r="50" spans="1:42" x14ac:dyDescent="0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21"/>
      <c r="M50" s="21"/>
      <c r="N50" s="21"/>
      <c r="O50" s="21"/>
      <c r="T50" s="90"/>
      <c r="U50" s="90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</row>
    <row r="51" spans="1:42" x14ac:dyDescent="0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21"/>
      <c r="M51" s="21"/>
      <c r="N51" s="21"/>
      <c r="O51" s="21"/>
      <c r="T51" s="90"/>
      <c r="U51" s="90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</row>
    <row r="52" spans="1:42" x14ac:dyDescent="0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21"/>
      <c r="M52" s="21"/>
      <c r="N52" s="21"/>
      <c r="O52" s="21"/>
      <c r="T52" s="90"/>
      <c r="U52" s="90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:42" x14ac:dyDescent="0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21"/>
      <c r="M53" s="21"/>
      <c r="N53" s="21"/>
      <c r="O53" s="21"/>
      <c r="T53" s="90"/>
      <c r="U53" s="90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:42" x14ac:dyDescent="0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21"/>
      <c r="M54" s="21"/>
      <c r="N54" s="21"/>
      <c r="O54" s="21"/>
      <c r="T54" s="90"/>
      <c r="U54" s="90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</row>
    <row r="55" spans="1:42" x14ac:dyDescent="0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21"/>
      <c r="M55" s="21"/>
      <c r="N55" s="21"/>
      <c r="O55" s="21"/>
      <c r="T55" s="90"/>
      <c r="U55" s="90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:42" x14ac:dyDescent="0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21"/>
      <c r="M56" s="21"/>
      <c r="N56" s="21"/>
      <c r="O56" s="21"/>
      <c r="T56" s="90"/>
      <c r="U56" s="90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:42" x14ac:dyDescent="0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21"/>
      <c r="M57" s="21"/>
      <c r="N57" s="21"/>
      <c r="O57" s="21"/>
      <c r="T57" s="90"/>
      <c r="U57" s="90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:42" x14ac:dyDescent="0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21"/>
      <c r="M58" s="21"/>
      <c r="N58" s="21"/>
      <c r="O58" s="21"/>
      <c r="T58" s="90"/>
      <c r="U58" s="90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42" x14ac:dyDescent="0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21"/>
      <c r="M59" s="21"/>
      <c r="N59" s="21"/>
      <c r="O59" s="21"/>
      <c r="T59" s="90"/>
      <c r="U59" s="90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42" x14ac:dyDescent="0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21"/>
      <c r="M60" s="21"/>
      <c r="N60" s="21"/>
      <c r="O60" s="21"/>
      <c r="T60" s="90"/>
      <c r="U60" s="90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42" x14ac:dyDescent="0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21"/>
      <c r="M61" s="21"/>
      <c r="N61" s="21"/>
      <c r="O61" s="21"/>
      <c r="T61" s="90"/>
      <c r="U61" s="90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42" x14ac:dyDescent="0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21"/>
      <c r="M62" s="21"/>
      <c r="N62" s="21"/>
      <c r="O62" s="21"/>
      <c r="T62" s="90"/>
      <c r="U62" s="90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42" x14ac:dyDescent="0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21"/>
      <c r="M63" s="21"/>
      <c r="N63" s="21"/>
      <c r="O63" s="21"/>
      <c r="T63" s="90"/>
      <c r="U63" s="90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42" x14ac:dyDescent="0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21"/>
      <c r="M64" s="21"/>
      <c r="N64" s="21"/>
      <c r="O64" s="21"/>
      <c r="T64" s="90"/>
      <c r="U64" s="90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1:42" x14ac:dyDescent="0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21"/>
      <c r="M65" s="21"/>
      <c r="N65" s="21"/>
      <c r="O65" s="21"/>
      <c r="T65" s="90"/>
      <c r="U65" s="90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1:42" x14ac:dyDescent="0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21"/>
      <c r="M66" s="21"/>
      <c r="N66" s="21"/>
      <c r="O66" s="21"/>
      <c r="T66" s="90"/>
      <c r="U66" s="90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1:42" x14ac:dyDescent="0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21"/>
      <c r="M67" s="21"/>
      <c r="N67" s="21"/>
      <c r="O67" s="21"/>
      <c r="T67" s="90"/>
      <c r="U67" s="90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1:42" x14ac:dyDescent="0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21"/>
      <c r="M68" s="21"/>
      <c r="N68" s="21"/>
      <c r="O68" s="21"/>
      <c r="T68" s="90"/>
      <c r="U68" s="90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  <row r="69" spans="1:42" x14ac:dyDescent="0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21"/>
      <c r="M69" s="21"/>
      <c r="N69" s="21"/>
      <c r="O69" s="21"/>
      <c r="T69" s="90"/>
      <c r="U69" s="90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</row>
    <row r="70" spans="1:42" x14ac:dyDescent="0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T70" s="90"/>
      <c r="U70" s="9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1:42" x14ac:dyDescent="0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1:42" x14ac:dyDescent="0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1:42" x14ac:dyDescent="0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1:42" x14ac:dyDescent="0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1:42" x14ac:dyDescent="0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</row>
    <row r="76" spans="1:42" x14ac:dyDescent="0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</row>
    <row r="77" spans="1:42" x14ac:dyDescent="0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</row>
    <row r="78" spans="1:42" x14ac:dyDescent="0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</row>
    <row r="79" spans="1:42" x14ac:dyDescent="0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</row>
    <row r="80" spans="1:42" x14ac:dyDescent="0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</row>
    <row r="81" spans="1:42" x14ac:dyDescent="0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1:42" x14ac:dyDescent="0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1:42" x14ac:dyDescent="0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1:42" x14ac:dyDescent="0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1:42" x14ac:dyDescent="0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</row>
    <row r="86" spans="1:42" x14ac:dyDescent="0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1:42" x14ac:dyDescent="0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</row>
    <row r="88" spans="1:42" x14ac:dyDescent="0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</row>
    <row r="89" spans="1:42" x14ac:dyDescent="0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</row>
    <row r="90" spans="1:42" x14ac:dyDescent="0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</row>
    <row r="91" spans="1:42" x14ac:dyDescent="0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</row>
    <row r="92" spans="1:42" x14ac:dyDescent="0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</row>
    <row r="93" spans="1:42" x14ac:dyDescent="0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</row>
    <row r="94" spans="1:42" x14ac:dyDescent="0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</row>
    <row r="95" spans="1:42" x14ac:dyDescent="0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</row>
    <row r="96" spans="1:42" x14ac:dyDescent="0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1:42" x14ac:dyDescent="0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1:42" x14ac:dyDescent="0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1:42" x14ac:dyDescent="0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1:42" x14ac:dyDescent="0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1:42" x14ac:dyDescent="0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1:42" x14ac:dyDescent="0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1:42" x14ac:dyDescent="0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1:42" x14ac:dyDescent="0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1:42" x14ac:dyDescent="0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1:42" x14ac:dyDescent="0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1:42" x14ac:dyDescent="0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1:42" x14ac:dyDescent="0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1:42" x14ac:dyDescent="0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1:42" x14ac:dyDescent="0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1:42" x14ac:dyDescent="0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1:42" x14ac:dyDescent="0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1:42" x14ac:dyDescent="0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1:42" x14ac:dyDescent="0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1:42" x14ac:dyDescent="0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1:42" x14ac:dyDescent="0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1:42" x14ac:dyDescent="0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1:42" x14ac:dyDescent="0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1:42" x14ac:dyDescent="0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1:42" x14ac:dyDescent="0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1:42" x14ac:dyDescent="0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1:42" x14ac:dyDescent="0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1:42" x14ac:dyDescent="0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1:42" x14ac:dyDescent="0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1:42" x14ac:dyDescent="0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1:42" x14ac:dyDescent="0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1:42" x14ac:dyDescent="0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1:42" x14ac:dyDescent="0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1:42" x14ac:dyDescent="0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1:42" x14ac:dyDescent="0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1:42" x14ac:dyDescent="0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1:42" x14ac:dyDescent="0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1:42" x14ac:dyDescent="0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1:42" x14ac:dyDescent="0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1:42" x14ac:dyDescent="0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1:42" x14ac:dyDescent="0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1:42" x14ac:dyDescent="0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1:42" x14ac:dyDescent="0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1:42" x14ac:dyDescent="0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1:42" x14ac:dyDescent="0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1:42" x14ac:dyDescent="0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1:42" x14ac:dyDescent="0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</row>
    <row r="143" spans="1:42" x14ac:dyDescent="0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</row>
    <row r="144" spans="1:42" x14ac:dyDescent="0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5" spans="1:42" x14ac:dyDescent="0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</row>
    <row r="146" spans="1:42" x14ac:dyDescent="0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</row>
    <row r="147" spans="1:42" x14ac:dyDescent="0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1:42" x14ac:dyDescent="0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1:42" x14ac:dyDescent="0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1:42" x14ac:dyDescent="0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</row>
    <row r="151" spans="1:42" x14ac:dyDescent="0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</row>
    <row r="152" spans="1:42" x14ac:dyDescent="0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</row>
    <row r="153" spans="1:42" x14ac:dyDescent="0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</row>
    <row r="154" spans="1:42" x14ac:dyDescent="0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</row>
    <row r="155" spans="1:42" x14ac:dyDescent="0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1:42" x14ac:dyDescent="0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1:42" x14ac:dyDescent="0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1:42" x14ac:dyDescent="0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</row>
    <row r="159" spans="1:42" x14ac:dyDescent="0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</row>
    <row r="160" spans="1:42" x14ac:dyDescent="0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</row>
    <row r="161" spans="1:42" x14ac:dyDescent="0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</row>
    <row r="162" spans="1:42" x14ac:dyDescent="0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</row>
    <row r="163" spans="1:42" x14ac:dyDescent="0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</row>
    <row r="164" spans="1:42" x14ac:dyDescent="0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</row>
    <row r="165" spans="1:42" x14ac:dyDescent="0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</row>
    <row r="166" spans="1:42" x14ac:dyDescent="0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</row>
    <row r="167" spans="1:42" x14ac:dyDescent="0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</row>
    <row r="168" spans="1:42" x14ac:dyDescent="0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</row>
    <row r="169" spans="1:42" x14ac:dyDescent="0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</row>
    <row r="170" spans="1:42" x14ac:dyDescent="0.7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</row>
    <row r="171" spans="1:42" x14ac:dyDescent="0.7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</row>
    <row r="172" spans="1:42" x14ac:dyDescent="0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</row>
    <row r="173" spans="1:42" x14ac:dyDescent="0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</row>
    <row r="174" spans="1:42" x14ac:dyDescent="0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</row>
    <row r="175" spans="1:42" x14ac:dyDescent="0.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</row>
    <row r="176" spans="1:42" x14ac:dyDescent="0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</row>
    <row r="177" spans="1:42" x14ac:dyDescent="0.7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</row>
    <row r="178" spans="1:42" x14ac:dyDescent="0.7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</row>
    <row r="179" spans="1:42" x14ac:dyDescent="0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</row>
    <row r="180" spans="1:42" x14ac:dyDescent="0.7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</row>
    <row r="181" spans="1:42" x14ac:dyDescent="0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</row>
    <row r="182" spans="1:42" x14ac:dyDescent="0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</row>
    <row r="183" spans="1:42" x14ac:dyDescent="0.7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</row>
    <row r="184" spans="1:42" x14ac:dyDescent="0.7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</row>
    <row r="185" spans="1:42" x14ac:dyDescent="0.7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</row>
    <row r="186" spans="1:42" x14ac:dyDescent="0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</row>
    <row r="187" spans="1:42" x14ac:dyDescent="0.7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</row>
    <row r="188" spans="1:42" x14ac:dyDescent="0.7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</row>
    <row r="189" spans="1:42" x14ac:dyDescent="0.7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1:42" x14ac:dyDescent="0.7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1:42" x14ac:dyDescent="0.7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1:42" x14ac:dyDescent="0.7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  <row r="193" spans="1:42" x14ac:dyDescent="0.7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</row>
    <row r="194" spans="1:42" x14ac:dyDescent="0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</row>
    <row r="195" spans="1:42" x14ac:dyDescent="0.7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</row>
    <row r="196" spans="1:42" x14ac:dyDescent="0.7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</row>
    <row r="197" spans="1:42" x14ac:dyDescent="0.7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</row>
    <row r="198" spans="1:42" x14ac:dyDescent="0.7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</row>
    <row r="199" spans="1:42" x14ac:dyDescent="0.7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</row>
    <row r="200" spans="1:42" x14ac:dyDescent="0.7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</row>
    <row r="201" spans="1:42" x14ac:dyDescent="0.7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</row>
    <row r="202" spans="1:42" x14ac:dyDescent="0.7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</row>
    <row r="203" spans="1:42" x14ac:dyDescent="0.7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</row>
    <row r="204" spans="1:42" x14ac:dyDescent="0.7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</row>
    <row r="205" spans="1:42" x14ac:dyDescent="0.7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1:42" x14ac:dyDescent="0.7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</row>
    <row r="207" spans="1:42" x14ac:dyDescent="0.7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1:42" x14ac:dyDescent="0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</row>
    <row r="209" spans="1:42" x14ac:dyDescent="0.7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</row>
    <row r="210" spans="1:42" x14ac:dyDescent="0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</row>
    <row r="211" spans="1:42" x14ac:dyDescent="0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</row>
    <row r="212" spans="1:42" x14ac:dyDescent="0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</row>
    <row r="213" spans="1:42" x14ac:dyDescent="0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</row>
    <row r="214" spans="1:42" x14ac:dyDescent="0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</row>
    <row r="215" spans="1:42" x14ac:dyDescent="0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1:42" x14ac:dyDescent="0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</row>
    <row r="217" spans="1:42" x14ac:dyDescent="0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</row>
    <row r="218" spans="1:42" x14ac:dyDescent="0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</row>
    <row r="219" spans="1:42" x14ac:dyDescent="0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1:42" x14ac:dyDescent="0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</row>
    <row r="221" spans="1:42" x14ac:dyDescent="0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</row>
    <row r="222" spans="1:42" x14ac:dyDescent="0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</row>
    <row r="223" spans="1:42" x14ac:dyDescent="0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</row>
    <row r="224" spans="1:42" x14ac:dyDescent="0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</row>
    <row r="225" spans="1:42" x14ac:dyDescent="0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</row>
    <row r="226" spans="1:42" x14ac:dyDescent="0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1:42" x14ac:dyDescent="0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</row>
    <row r="228" spans="1:42" x14ac:dyDescent="0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</row>
    <row r="229" spans="1:42" x14ac:dyDescent="0.7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</row>
    <row r="230" spans="1:42" x14ac:dyDescent="0.7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</row>
    <row r="231" spans="1:42" x14ac:dyDescent="0.7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</row>
    <row r="232" spans="1:42" x14ac:dyDescent="0.7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</row>
    <row r="233" spans="1:42" x14ac:dyDescent="0.7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</row>
    <row r="234" spans="1:42" x14ac:dyDescent="0.7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</row>
    <row r="235" spans="1:42" x14ac:dyDescent="0.7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</row>
    <row r="236" spans="1:42" x14ac:dyDescent="0.7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</row>
    <row r="237" spans="1:42" x14ac:dyDescent="0.7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</row>
    <row r="238" spans="1:42" x14ac:dyDescent="0.7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1:42" x14ac:dyDescent="0.7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</row>
    <row r="240" spans="1:42" x14ac:dyDescent="0.7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</row>
    <row r="241" spans="1:42" x14ac:dyDescent="0.7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</row>
    <row r="242" spans="1:42" x14ac:dyDescent="0.7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</row>
    <row r="243" spans="1:42" x14ac:dyDescent="0.7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</row>
    <row r="244" spans="1:42" x14ac:dyDescent="0.7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</row>
    <row r="245" spans="1:42" x14ac:dyDescent="0.7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</row>
    <row r="246" spans="1:42" x14ac:dyDescent="0.7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1:42" x14ac:dyDescent="0.7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</row>
    <row r="248" spans="1:42" x14ac:dyDescent="0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</row>
    <row r="249" spans="1:42" x14ac:dyDescent="0.7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</row>
    <row r="250" spans="1:42" x14ac:dyDescent="0.7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</row>
    <row r="251" spans="1:42" x14ac:dyDescent="0.7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</row>
    <row r="252" spans="1:42" x14ac:dyDescent="0.7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</row>
    <row r="253" spans="1:42" x14ac:dyDescent="0.7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</row>
    <row r="254" spans="1:42" x14ac:dyDescent="0.7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1:42" x14ac:dyDescent="0.7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</row>
    <row r="256" spans="1:42" x14ac:dyDescent="0.7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</row>
    <row r="257" spans="1:42" x14ac:dyDescent="0.7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</row>
    <row r="258" spans="1:42" x14ac:dyDescent="0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</row>
    <row r="259" spans="1:42" x14ac:dyDescent="0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</row>
    <row r="260" spans="1:42" x14ac:dyDescent="0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1:42" x14ac:dyDescent="0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</row>
    <row r="262" spans="1:42" x14ac:dyDescent="0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</row>
    <row r="263" spans="1:42" x14ac:dyDescent="0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</row>
    <row r="264" spans="1:42" x14ac:dyDescent="0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</row>
    <row r="265" spans="1:42" x14ac:dyDescent="0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</row>
    <row r="266" spans="1:42" x14ac:dyDescent="0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</row>
    <row r="267" spans="1:42" x14ac:dyDescent="0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</row>
    <row r="268" spans="1:42" x14ac:dyDescent="0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</row>
    <row r="269" spans="1:42" x14ac:dyDescent="0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</row>
    <row r="270" spans="1:42" x14ac:dyDescent="0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</row>
    <row r="271" spans="1:42" x14ac:dyDescent="0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</row>
    <row r="272" spans="1:42" x14ac:dyDescent="0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</row>
    <row r="273" spans="1:42" x14ac:dyDescent="0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</row>
    <row r="274" spans="1:42" x14ac:dyDescent="0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</row>
    <row r="275" spans="1:42" x14ac:dyDescent="0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</row>
    <row r="276" spans="1:42" x14ac:dyDescent="0.7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</row>
    <row r="277" spans="1:42" x14ac:dyDescent="0.7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</row>
    <row r="278" spans="1:42" x14ac:dyDescent="0.7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</row>
    <row r="279" spans="1:42" x14ac:dyDescent="0.7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</row>
    <row r="280" spans="1:42" x14ac:dyDescent="0.7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</row>
    <row r="281" spans="1:42" x14ac:dyDescent="0.7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</row>
    <row r="282" spans="1:42" x14ac:dyDescent="0.7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</row>
    <row r="283" spans="1:42" x14ac:dyDescent="0.7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</row>
    <row r="284" spans="1:42" x14ac:dyDescent="0.7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</row>
    <row r="285" spans="1:42" x14ac:dyDescent="0.7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</row>
    <row r="286" spans="1:42" x14ac:dyDescent="0.7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</row>
    <row r="287" spans="1:42" x14ac:dyDescent="0.7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</row>
    <row r="288" spans="1:42" x14ac:dyDescent="0.7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</row>
    <row r="289" spans="1:42" x14ac:dyDescent="0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</row>
    <row r="290" spans="1:42" x14ac:dyDescent="0.7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</row>
    <row r="291" spans="1:42" x14ac:dyDescent="0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</row>
    <row r="292" spans="1:42" x14ac:dyDescent="0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</row>
    <row r="293" spans="1:42" x14ac:dyDescent="0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</row>
    <row r="294" spans="1:42" x14ac:dyDescent="0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</row>
    <row r="295" spans="1:42" x14ac:dyDescent="0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</row>
    <row r="296" spans="1:42" x14ac:dyDescent="0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</row>
    <row r="297" spans="1:42" x14ac:dyDescent="0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</row>
    <row r="298" spans="1:42" x14ac:dyDescent="0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</row>
    <row r="299" spans="1:42" x14ac:dyDescent="0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</row>
    <row r="300" spans="1:42" x14ac:dyDescent="0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</row>
    <row r="301" spans="1:42" x14ac:dyDescent="0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</row>
    <row r="302" spans="1:42" x14ac:dyDescent="0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</row>
    <row r="303" spans="1:42" x14ac:dyDescent="0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</row>
    <row r="304" spans="1:42" x14ac:dyDescent="0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</row>
    <row r="305" spans="1:42" x14ac:dyDescent="0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</row>
    <row r="306" spans="1:42" x14ac:dyDescent="0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</row>
    <row r="307" spans="1:42" x14ac:dyDescent="0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</row>
    <row r="308" spans="1:42" x14ac:dyDescent="0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</row>
    <row r="309" spans="1:42" x14ac:dyDescent="0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</row>
    <row r="310" spans="1:42" x14ac:dyDescent="0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</row>
    <row r="311" spans="1:42" x14ac:dyDescent="0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1:42" x14ac:dyDescent="0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</row>
    <row r="313" spans="1:42" x14ac:dyDescent="0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</row>
    <row r="314" spans="1:42" x14ac:dyDescent="0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</row>
    <row r="315" spans="1:42" x14ac:dyDescent="0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</row>
    <row r="316" spans="1:42" x14ac:dyDescent="0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</row>
    <row r="317" spans="1:42" x14ac:dyDescent="0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</row>
    <row r="318" spans="1:42" x14ac:dyDescent="0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</row>
    <row r="319" spans="1:42" x14ac:dyDescent="0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1:42" x14ac:dyDescent="0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</row>
    <row r="321" spans="1:42" x14ac:dyDescent="0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</row>
    <row r="322" spans="1:42" x14ac:dyDescent="0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1:42" x14ac:dyDescent="0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</row>
    <row r="324" spans="1:42" x14ac:dyDescent="0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</row>
    <row r="325" spans="1:42" x14ac:dyDescent="0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</row>
    <row r="326" spans="1:42" x14ac:dyDescent="0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</row>
    <row r="327" spans="1:42" x14ac:dyDescent="0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</row>
    <row r="328" spans="1:42" x14ac:dyDescent="0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1:42" x14ac:dyDescent="0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</row>
    <row r="330" spans="1:42" x14ac:dyDescent="0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</row>
    <row r="331" spans="1:42" x14ac:dyDescent="0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1:42" x14ac:dyDescent="0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</row>
    <row r="333" spans="1:42" x14ac:dyDescent="0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</row>
    <row r="334" spans="1:42" x14ac:dyDescent="0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</row>
    <row r="335" spans="1:42" x14ac:dyDescent="0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</row>
    <row r="336" spans="1:42" x14ac:dyDescent="0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</row>
    <row r="337" spans="1:42" x14ac:dyDescent="0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</row>
    <row r="338" spans="1:42" x14ac:dyDescent="0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</row>
    <row r="339" spans="1:42" x14ac:dyDescent="0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</row>
    <row r="340" spans="1:42" x14ac:dyDescent="0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1:42" x14ac:dyDescent="0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</row>
    <row r="342" spans="1:42" x14ac:dyDescent="0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</row>
    <row r="343" spans="1:42" x14ac:dyDescent="0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</row>
    <row r="344" spans="1:42" x14ac:dyDescent="0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</row>
    <row r="345" spans="1:42" x14ac:dyDescent="0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</row>
    <row r="346" spans="1:42" x14ac:dyDescent="0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</row>
    <row r="347" spans="1:42" x14ac:dyDescent="0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1:42" x14ac:dyDescent="0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</row>
    <row r="349" spans="1:42" x14ac:dyDescent="0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1:42" x14ac:dyDescent="0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1:42" x14ac:dyDescent="0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1:42" x14ac:dyDescent="0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1:42" x14ac:dyDescent="0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1:42" x14ac:dyDescent="0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1:42" x14ac:dyDescent="0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1:42" x14ac:dyDescent="0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1:42" x14ac:dyDescent="0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1:42" x14ac:dyDescent="0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1:42" x14ac:dyDescent="0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1:42" x14ac:dyDescent="0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1:42" x14ac:dyDescent="0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1:42" x14ac:dyDescent="0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1:42" x14ac:dyDescent="0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1:42" x14ac:dyDescent="0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1:42" x14ac:dyDescent="0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1:42" x14ac:dyDescent="0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1:42" x14ac:dyDescent="0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1:42" x14ac:dyDescent="0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1:42" x14ac:dyDescent="0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1:42" x14ac:dyDescent="0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1:42" x14ac:dyDescent="0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1:42" x14ac:dyDescent="0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1:42" x14ac:dyDescent="0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1:42" x14ac:dyDescent="0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1:42" x14ac:dyDescent="0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1:42" x14ac:dyDescent="0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1:42" x14ac:dyDescent="0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1:42" x14ac:dyDescent="0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1:42" x14ac:dyDescent="0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1:42" x14ac:dyDescent="0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1:42" x14ac:dyDescent="0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1:42" x14ac:dyDescent="0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1:42" x14ac:dyDescent="0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1:42" x14ac:dyDescent="0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1:42" x14ac:dyDescent="0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1:42" x14ac:dyDescent="0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1:42" x14ac:dyDescent="0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1:42" x14ac:dyDescent="0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1:42" x14ac:dyDescent="0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1:42" x14ac:dyDescent="0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1:42" x14ac:dyDescent="0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1:42" x14ac:dyDescent="0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1:42" x14ac:dyDescent="0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1:42" x14ac:dyDescent="0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1:42" x14ac:dyDescent="0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1:42" x14ac:dyDescent="0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1:42" x14ac:dyDescent="0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1:42" x14ac:dyDescent="0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1:42" x14ac:dyDescent="0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1:42" x14ac:dyDescent="0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1:42" x14ac:dyDescent="0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1:42" x14ac:dyDescent="0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1:42" x14ac:dyDescent="0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1:42" x14ac:dyDescent="0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1:42" x14ac:dyDescent="0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1:42" x14ac:dyDescent="0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1:42" x14ac:dyDescent="0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1:42" x14ac:dyDescent="0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</row>
    <row r="409" spans="1:42" x14ac:dyDescent="0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1:42" x14ac:dyDescent="0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</row>
    <row r="411" spans="1:42" x14ac:dyDescent="0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</row>
    <row r="412" spans="1:42" x14ac:dyDescent="0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</row>
    <row r="413" spans="1:42" x14ac:dyDescent="0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</row>
    <row r="414" spans="1:42" x14ac:dyDescent="0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</row>
    <row r="415" spans="1:42" x14ac:dyDescent="0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</row>
    <row r="416" spans="1:42" x14ac:dyDescent="0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</row>
    <row r="417" spans="1:42" x14ac:dyDescent="0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</row>
    <row r="418" spans="1:42" x14ac:dyDescent="0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</row>
    <row r="419" spans="1:42" x14ac:dyDescent="0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</row>
    <row r="420" spans="1:42" x14ac:dyDescent="0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</row>
    <row r="421" spans="1:42" x14ac:dyDescent="0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</row>
    <row r="422" spans="1:42" x14ac:dyDescent="0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</row>
    <row r="423" spans="1:42" x14ac:dyDescent="0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</row>
    <row r="424" spans="1:42" x14ac:dyDescent="0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</row>
    <row r="425" spans="1:42" x14ac:dyDescent="0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</row>
    <row r="426" spans="1:42" x14ac:dyDescent="0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</row>
    <row r="427" spans="1:42" x14ac:dyDescent="0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</row>
    <row r="428" spans="1:42" x14ac:dyDescent="0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</row>
    <row r="429" spans="1:42" x14ac:dyDescent="0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</row>
    <row r="430" spans="1:42" x14ac:dyDescent="0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</row>
    <row r="431" spans="1:42" x14ac:dyDescent="0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</row>
    <row r="432" spans="1:42" x14ac:dyDescent="0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</row>
    <row r="433" spans="1:42" x14ac:dyDescent="0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</row>
    <row r="434" spans="1:42" x14ac:dyDescent="0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</row>
    <row r="435" spans="1:42" x14ac:dyDescent="0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</row>
    <row r="436" spans="1:42" x14ac:dyDescent="0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</row>
    <row r="437" spans="1:42" x14ac:dyDescent="0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</row>
    <row r="438" spans="1:42" x14ac:dyDescent="0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</row>
    <row r="439" spans="1:42" x14ac:dyDescent="0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</row>
    <row r="440" spans="1:42" x14ac:dyDescent="0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</row>
    <row r="441" spans="1:42" x14ac:dyDescent="0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</row>
    <row r="442" spans="1:42" x14ac:dyDescent="0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</row>
    <row r="443" spans="1:42" x14ac:dyDescent="0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</row>
    <row r="444" spans="1:42" x14ac:dyDescent="0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</row>
    <row r="445" spans="1:42" x14ac:dyDescent="0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</row>
    <row r="446" spans="1:42" x14ac:dyDescent="0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</row>
    <row r="447" spans="1:42" x14ac:dyDescent="0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</row>
    <row r="448" spans="1:42" x14ac:dyDescent="0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</row>
    <row r="449" spans="1:42" x14ac:dyDescent="0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</row>
    <row r="450" spans="1:42" x14ac:dyDescent="0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1:42" x14ac:dyDescent="0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</row>
    <row r="452" spans="1:42" x14ac:dyDescent="0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</row>
    <row r="453" spans="1:42" x14ac:dyDescent="0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</row>
    <row r="454" spans="1:42" x14ac:dyDescent="0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</row>
    <row r="455" spans="1:42" x14ac:dyDescent="0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</row>
    <row r="456" spans="1:42" x14ac:dyDescent="0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</row>
    <row r="457" spans="1:42" x14ac:dyDescent="0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</row>
    <row r="458" spans="1:42" x14ac:dyDescent="0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</row>
    <row r="459" spans="1:42" x14ac:dyDescent="0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</row>
    <row r="460" spans="1:42" x14ac:dyDescent="0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</row>
    <row r="461" spans="1:42" x14ac:dyDescent="0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</row>
    <row r="462" spans="1:42" x14ac:dyDescent="0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</row>
    <row r="463" spans="1:42" x14ac:dyDescent="0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</row>
    <row r="464" spans="1:42" x14ac:dyDescent="0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</row>
    <row r="465" spans="1:42" x14ac:dyDescent="0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</row>
    <row r="466" spans="1:42" x14ac:dyDescent="0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</row>
    <row r="467" spans="1:42" x14ac:dyDescent="0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</row>
    <row r="468" spans="1:42" x14ac:dyDescent="0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</row>
    <row r="469" spans="1:42" x14ac:dyDescent="0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</row>
    <row r="470" spans="1:42" x14ac:dyDescent="0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</row>
    <row r="471" spans="1:42" x14ac:dyDescent="0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</row>
    <row r="472" spans="1:42" x14ac:dyDescent="0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</row>
    <row r="473" spans="1:42" x14ac:dyDescent="0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</row>
    <row r="474" spans="1:42" x14ac:dyDescent="0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</row>
    <row r="475" spans="1:42" x14ac:dyDescent="0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</row>
    <row r="476" spans="1:42" x14ac:dyDescent="0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</row>
    <row r="477" spans="1:42" x14ac:dyDescent="0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</row>
    <row r="478" spans="1:42" x14ac:dyDescent="0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</row>
    <row r="479" spans="1:42" x14ac:dyDescent="0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</row>
    <row r="480" spans="1:42" x14ac:dyDescent="0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</row>
    <row r="481" spans="1:42" x14ac:dyDescent="0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</row>
    <row r="482" spans="1:42" x14ac:dyDescent="0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</row>
    <row r="483" spans="1:42" x14ac:dyDescent="0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</row>
    <row r="484" spans="1:42" x14ac:dyDescent="0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</row>
    <row r="485" spans="1:42" x14ac:dyDescent="0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</row>
    <row r="486" spans="1:42" x14ac:dyDescent="0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</row>
    <row r="487" spans="1:42" x14ac:dyDescent="0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</row>
    <row r="488" spans="1:42" x14ac:dyDescent="0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</row>
    <row r="489" spans="1:42" x14ac:dyDescent="0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</row>
    <row r="490" spans="1:42" x14ac:dyDescent="0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</row>
    <row r="491" spans="1:42" x14ac:dyDescent="0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</row>
    <row r="492" spans="1:42" x14ac:dyDescent="0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</row>
    <row r="493" spans="1:42" x14ac:dyDescent="0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</row>
    <row r="494" spans="1:42" x14ac:dyDescent="0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</row>
    <row r="495" spans="1:42" x14ac:dyDescent="0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</row>
    <row r="496" spans="1:42" x14ac:dyDescent="0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</row>
    <row r="497" spans="1:42" x14ac:dyDescent="0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</row>
    <row r="498" spans="1:42" x14ac:dyDescent="0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</row>
    <row r="499" spans="1:42" x14ac:dyDescent="0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</row>
    <row r="500" spans="1:42" x14ac:dyDescent="0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</row>
    <row r="501" spans="1:42" x14ac:dyDescent="0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</row>
    <row r="502" spans="1:42" x14ac:dyDescent="0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</row>
    <row r="503" spans="1:42" x14ac:dyDescent="0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</row>
    <row r="504" spans="1:42" x14ac:dyDescent="0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</row>
    <row r="505" spans="1:42" x14ac:dyDescent="0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</row>
    <row r="506" spans="1:42" x14ac:dyDescent="0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</row>
    <row r="507" spans="1:42" x14ac:dyDescent="0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</row>
    <row r="508" spans="1:42" x14ac:dyDescent="0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</row>
    <row r="509" spans="1:42" x14ac:dyDescent="0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</row>
    <row r="510" spans="1:42" x14ac:dyDescent="0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</row>
    <row r="511" spans="1:42" x14ac:dyDescent="0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</row>
    <row r="512" spans="1:42" x14ac:dyDescent="0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</row>
    <row r="513" spans="1:42" x14ac:dyDescent="0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</row>
    <row r="514" spans="1:42" x14ac:dyDescent="0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</row>
    <row r="515" spans="1:42" x14ac:dyDescent="0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</row>
    <row r="516" spans="1:42" x14ac:dyDescent="0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</row>
    <row r="517" spans="1:42" x14ac:dyDescent="0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</row>
    <row r="518" spans="1:42" x14ac:dyDescent="0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</row>
    <row r="519" spans="1:42" x14ac:dyDescent="0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</row>
    <row r="520" spans="1:42" x14ac:dyDescent="0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</row>
    <row r="521" spans="1:42" x14ac:dyDescent="0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</row>
    <row r="522" spans="1:42" x14ac:dyDescent="0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</row>
    <row r="523" spans="1:42" x14ac:dyDescent="0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</row>
    <row r="524" spans="1:42" x14ac:dyDescent="0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</row>
    <row r="525" spans="1:42" x14ac:dyDescent="0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</row>
    <row r="526" spans="1:42" x14ac:dyDescent="0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</row>
    <row r="527" spans="1:42" x14ac:dyDescent="0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</row>
    <row r="528" spans="1:42" x14ac:dyDescent="0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</row>
    <row r="529" spans="1:42" x14ac:dyDescent="0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</row>
    <row r="530" spans="1:42" x14ac:dyDescent="0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</row>
    <row r="531" spans="1:42" x14ac:dyDescent="0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</row>
    <row r="532" spans="1:42" x14ac:dyDescent="0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</row>
    <row r="533" spans="1:42" x14ac:dyDescent="0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</row>
    <row r="534" spans="1:42" x14ac:dyDescent="0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</row>
    <row r="535" spans="1:42" x14ac:dyDescent="0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</row>
    <row r="536" spans="1:42" x14ac:dyDescent="0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</row>
    <row r="537" spans="1:42" x14ac:dyDescent="0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</row>
    <row r="538" spans="1:42" x14ac:dyDescent="0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</row>
    <row r="539" spans="1:42" x14ac:dyDescent="0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</row>
    <row r="540" spans="1:42" x14ac:dyDescent="0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</row>
    <row r="541" spans="1:42" x14ac:dyDescent="0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</row>
    <row r="542" spans="1:42" x14ac:dyDescent="0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</row>
    <row r="543" spans="1:42" x14ac:dyDescent="0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</row>
    <row r="544" spans="1:42" x14ac:dyDescent="0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</row>
    <row r="545" spans="1:42" x14ac:dyDescent="0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</row>
    <row r="546" spans="1:42" x14ac:dyDescent="0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</row>
    <row r="547" spans="1:42" x14ac:dyDescent="0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</row>
    <row r="548" spans="1:42" x14ac:dyDescent="0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</row>
    <row r="549" spans="1:42" x14ac:dyDescent="0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</row>
    <row r="550" spans="1:42" x14ac:dyDescent="0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</row>
    <row r="551" spans="1:42" x14ac:dyDescent="0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</row>
    <row r="552" spans="1:42" x14ac:dyDescent="0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</row>
    <row r="553" spans="1:42" x14ac:dyDescent="0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</row>
    <row r="554" spans="1:42" x14ac:dyDescent="0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</row>
    <row r="555" spans="1:42" x14ac:dyDescent="0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</row>
    <row r="556" spans="1:42" x14ac:dyDescent="0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</row>
    <row r="557" spans="1:42" x14ac:dyDescent="0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</row>
    <row r="558" spans="1:42" x14ac:dyDescent="0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</row>
    <row r="559" spans="1:42" x14ac:dyDescent="0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</row>
    <row r="560" spans="1:42" x14ac:dyDescent="0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</row>
    <row r="561" spans="1:42" x14ac:dyDescent="0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</row>
    <row r="562" spans="1:42" x14ac:dyDescent="0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</row>
    <row r="563" spans="1:42" x14ac:dyDescent="0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</row>
    <row r="564" spans="1:42" x14ac:dyDescent="0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</row>
    <row r="565" spans="1:42" x14ac:dyDescent="0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</row>
    <row r="566" spans="1:42" x14ac:dyDescent="0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</row>
    <row r="567" spans="1:42" x14ac:dyDescent="0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</row>
    <row r="568" spans="1:42" x14ac:dyDescent="0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</row>
    <row r="569" spans="1:42" x14ac:dyDescent="0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</row>
    <row r="570" spans="1:42" x14ac:dyDescent="0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</row>
    <row r="571" spans="1:42" x14ac:dyDescent="0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</row>
    <row r="572" spans="1:42" x14ac:dyDescent="0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</row>
    <row r="573" spans="1:42" x14ac:dyDescent="0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</row>
    <row r="574" spans="1:42" x14ac:dyDescent="0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</row>
    <row r="575" spans="1:42" x14ac:dyDescent="0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</row>
    <row r="576" spans="1:42" x14ac:dyDescent="0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</row>
    <row r="577" spans="1:42" x14ac:dyDescent="0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</row>
    <row r="578" spans="1:42" x14ac:dyDescent="0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</row>
    <row r="579" spans="1:42" x14ac:dyDescent="0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</row>
    <row r="580" spans="1:42" x14ac:dyDescent="0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</row>
    <row r="581" spans="1:42" x14ac:dyDescent="0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</row>
    <row r="582" spans="1:42" x14ac:dyDescent="0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</row>
    <row r="583" spans="1:42" x14ac:dyDescent="0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</row>
    <row r="584" spans="1:42" x14ac:dyDescent="0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</row>
    <row r="585" spans="1:42" x14ac:dyDescent="0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</row>
    <row r="586" spans="1:42" x14ac:dyDescent="0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</row>
    <row r="587" spans="1:42" x14ac:dyDescent="0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</row>
    <row r="588" spans="1:42" x14ac:dyDescent="0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</row>
    <row r="589" spans="1:42" x14ac:dyDescent="0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</row>
    <row r="590" spans="1:42" x14ac:dyDescent="0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</row>
    <row r="591" spans="1:42" x14ac:dyDescent="0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</row>
    <row r="592" spans="1:42" x14ac:dyDescent="0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</row>
    <row r="593" spans="1:42" x14ac:dyDescent="0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</row>
    <row r="594" spans="1:42" x14ac:dyDescent="0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</row>
    <row r="595" spans="1:42" x14ac:dyDescent="0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</row>
    <row r="596" spans="1:42" x14ac:dyDescent="0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</row>
    <row r="597" spans="1:42" x14ac:dyDescent="0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</row>
    <row r="598" spans="1:42" x14ac:dyDescent="0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</row>
    <row r="599" spans="1:42" x14ac:dyDescent="0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</row>
    <row r="600" spans="1:42" x14ac:dyDescent="0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</row>
    <row r="601" spans="1:42" x14ac:dyDescent="0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</row>
    <row r="602" spans="1:42" x14ac:dyDescent="0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</row>
    <row r="603" spans="1:42" x14ac:dyDescent="0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</row>
    <row r="604" spans="1:42" x14ac:dyDescent="0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</row>
    <row r="605" spans="1:42" x14ac:dyDescent="0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</row>
    <row r="606" spans="1:42" x14ac:dyDescent="0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</row>
    <row r="607" spans="1:42" x14ac:dyDescent="0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</row>
    <row r="608" spans="1:42" x14ac:dyDescent="0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</row>
    <row r="609" spans="1:42" x14ac:dyDescent="0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</row>
    <row r="610" spans="1:42" x14ac:dyDescent="0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</row>
    <row r="611" spans="1:42" x14ac:dyDescent="0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</row>
    <row r="612" spans="1:42" x14ac:dyDescent="0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</row>
    <row r="613" spans="1:42" x14ac:dyDescent="0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</row>
    <row r="614" spans="1:42" x14ac:dyDescent="0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</row>
    <row r="615" spans="1:42" x14ac:dyDescent="0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</row>
    <row r="616" spans="1:42" x14ac:dyDescent="0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</row>
    <row r="617" spans="1:42" x14ac:dyDescent="0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</row>
    <row r="618" spans="1:42" x14ac:dyDescent="0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</row>
    <row r="619" spans="1:42" x14ac:dyDescent="0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</row>
    <row r="620" spans="1:42" x14ac:dyDescent="0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</row>
    <row r="621" spans="1:42" x14ac:dyDescent="0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</row>
    <row r="622" spans="1:42" x14ac:dyDescent="0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</row>
    <row r="623" spans="1:42" x14ac:dyDescent="0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</row>
    <row r="624" spans="1:42" x14ac:dyDescent="0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</row>
    <row r="625" spans="1:42" x14ac:dyDescent="0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</row>
    <row r="626" spans="1:42" x14ac:dyDescent="0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</row>
    <row r="627" spans="1:42" x14ac:dyDescent="0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</row>
    <row r="628" spans="1:42" x14ac:dyDescent="0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</row>
    <row r="629" spans="1:42" x14ac:dyDescent="0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</row>
    <row r="630" spans="1:42" x14ac:dyDescent="0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</row>
    <row r="631" spans="1:42" x14ac:dyDescent="0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</row>
    <row r="632" spans="1:42" x14ac:dyDescent="0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</row>
    <row r="633" spans="1:42" x14ac:dyDescent="0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</row>
    <row r="634" spans="1:42" x14ac:dyDescent="0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</row>
    <row r="635" spans="1:42" x14ac:dyDescent="0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</row>
    <row r="636" spans="1:42" x14ac:dyDescent="0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</row>
    <row r="637" spans="1:42" x14ac:dyDescent="0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</row>
    <row r="638" spans="1:42" x14ac:dyDescent="0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</row>
    <row r="639" spans="1:42" x14ac:dyDescent="0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</row>
    <row r="640" spans="1:42" x14ac:dyDescent="0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</row>
    <row r="641" spans="1:42" x14ac:dyDescent="0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</row>
    <row r="642" spans="1:42" x14ac:dyDescent="0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</row>
    <row r="643" spans="1:42" x14ac:dyDescent="0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</row>
    <row r="644" spans="1:42" x14ac:dyDescent="0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</row>
    <row r="645" spans="1:42" x14ac:dyDescent="0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</row>
    <row r="646" spans="1:42" x14ac:dyDescent="0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</row>
    <row r="647" spans="1:42" x14ac:dyDescent="0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</row>
    <row r="648" spans="1:42" x14ac:dyDescent="0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</row>
    <row r="649" spans="1:42" x14ac:dyDescent="0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</row>
    <row r="650" spans="1:42" x14ac:dyDescent="0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</row>
    <row r="651" spans="1:42" x14ac:dyDescent="0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</row>
    <row r="652" spans="1:42" x14ac:dyDescent="0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</row>
    <row r="653" spans="1:42" x14ac:dyDescent="0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</row>
    <row r="654" spans="1:42" x14ac:dyDescent="0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</row>
    <row r="655" spans="1:42" x14ac:dyDescent="0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</row>
    <row r="656" spans="1:42" x14ac:dyDescent="0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</row>
    <row r="657" spans="1:42" x14ac:dyDescent="0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</row>
    <row r="658" spans="1:42" x14ac:dyDescent="0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</row>
    <row r="659" spans="1:42" x14ac:dyDescent="0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</row>
    <row r="660" spans="1:42" x14ac:dyDescent="0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</row>
    <row r="661" spans="1:42" x14ac:dyDescent="0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</row>
    <row r="662" spans="1:42" x14ac:dyDescent="0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</row>
    <row r="663" spans="1:42" x14ac:dyDescent="0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</row>
    <row r="664" spans="1:42" x14ac:dyDescent="0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</row>
    <row r="665" spans="1:42" x14ac:dyDescent="0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</row>
    <row r="666" spans="1:42" x14ac:dyDescent="0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</row>
    <row r="667" spans="1:42" x14ac:dyDescent="0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</row>
    <row r="668" spans="1:42" x14ac:dyDescent="0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</row>
    <row r="669" spans="1:42" x14ac:dyDescent="0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</row>
    <row r="670" spans="1:42" x14ac:dyDescent="0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</row>
    <row r="671" spans="1:42" x14ac:dyDescent="0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</row>
    <row r="672" spans="1:42" x14ac:dyDescent="0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</row>
    <row r="673" spans="1:42" x14ac:dyDescent="0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</row>
    <row r="674" spans="1:42" x14ac:dyDescent="0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</row>
    <row r="675" spans="1:42" x14ac:dyDescent="0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</row>
    <row r="676" spans="1:42" x14ac:dyDescent="0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</row>
    <row r="677" spans="1:42" x14ac:dyDescent="0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</row>
    <row r="678" spans="1:42" x14ac:dyDescent="0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</row>
    <row r="679" spans="1:42" x14ac:dyDescent="0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</row>
    <row r="680" spans="1:42" x14ac:dyDescent="0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1:42" x14ac:dyDescent="0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</row>
    <row r="682" spans="1:42" x14ac:dyDescent="0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</row>
    <row r="683" spans="1:42" x14ac:dyDescent="0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</row>
    <row r="684" spans="1:42" x14ac:dyDescent="0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</row>
    <row r="685" spans="1:42" x14ac:dyDescent="0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</row>
    <row r="686" spans="1:42" x14ac:dyDescent="0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</row>
    <row r="687" spans="1:42" x14ac:dyDescent="0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</row>
    <row r="688" spans="1:42" x14ac:dyDescent="0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</row>
    <row r="689" spans="1:42" x14ac:dyDescent="0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</row>
    <row r="690" spans="1:42" x14ac:dyDescent="0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</row>
    <row r="691" spans="1:42" x14ac:dyDescent="0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1:42" x14ac:dyDescent="0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</row>
    <row r="693" spans="1:42" x14ac:dyDescent="0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</row>
    <row r="694" spans="1:42" x14ac:dyDescent="0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</row>
    <row r="695" spans="1:42" x14ac:dyDescent="0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</row>
    <row r="696" spans="1:42" x14ac:dyDescent="0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</row>
    <row r="697" spans="1:42" x14ac:dyDescent="0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</row>
    <row r="698" spans="1:42" x14ac:dyDescent="0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</row>
    <row r="699" spans="1:42" x14ac:dyDescent="0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</row>
    <row r="700" spans="1:42" x14ac:dyDescent="0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</row>
    <row r="701" spans="1:42" x14ac:dyDescent="0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</row>
    <row r="702" spans="1:42" x14ac:dyDescent="0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</row>
    <row r="703" spans="1:42" x14ac:dyDescent="0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</row>
    <row r="704" spans="1:42" x14ac:dyDescent="0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</row>
    <row r="705" spans="1:42" x14ac:dyDescent="0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</row>
    <row r="706" spans="1:42" x14ac:dyDescent="0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</row>
    <row r="707" spans="1:42" x14ac:dyDescent="0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</row>
    <row r="708" spans="1:42" x14ac:dyDescent="0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</row>
    <row r="709" spans="1:42" x14ac:dyDescent="0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</row>
    <row r="710" spans="1:42" x14ac:dyDescent="0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</row>
    <row r="711" spans="1:42" x14ac:dyDescent="0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</row>
    <row r="712" spans="1:42" x14ac:dyDescent="0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</row>
    <row r="713" spans="1:42" x14ac:dyDescent="0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</row>
    <row r="714" spans="1:42" x14ac:dyDescent="0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</row>
    <row r="715" spans="1:42" x14ac:dyDescent="0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</row>
    <row r="716" spans="1:42" x14ac:dyDescent="0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</row>
    <row r="717" spans="1:42" x14ac:dyDescent="0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</row>
    <row r="718" spans="1:42" x14ac:dyDescent="0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</row>
    <row r="719" spans="1:42" x14ac:dyDescent="0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</row>
    <row r="720" spans="1:42" x14ac:dyDescent="0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</row>
    <row r="721" spans="1:42" x14ac:dyDescent="0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</row>
    <row r="722" spans="1:42" x14ac:dyDescent="0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</row>
    <row r="723" spans="1:42" x14ac:dyDescent="0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</row>
    <row r="724" spans="1:42" x14ac:dyDescent="0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</row>
    <row r="725" spans="1:42" x14ac:dyDescent="0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</row>
    <row r="726" spans="1:42" x14ac:dyDescent="0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</row>
    <row r="727" spans="1:42" x14ac:dyDescent="0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</row>
    <row r="728" spans="1:42" x14ac:dyDescent="0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</row>
    <row r="729" spans="1:42" x14ac:dyDescent="0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</row>
    <row r="730" spans="1:42" x14ac:dyDescent="0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</row>
    <row r="731" spans="1:42" x14ac:dyDescent="0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</row>
    <row r="732" spans="1:42" x14ac:dyDescent="0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</row>
    <row r="733" spans="1:42" x14ac:dyDescent="0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</row>
    <row r="734" spans="1:42" x14ac:dyDescent="0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</row>
    <row r="735" spans="1:42" x14ac:dyDescent="0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</row>
    <row r="736" spans="1:42" x14ac:dyDescent="0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</row>
    <row r="737" spans="1:42" x14ac:dyDescent="0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</row>
    <row r="738" spans="1:42" x14ac:dyDescent="0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</row>
    <row r="739" spans="1:42" x14ac:dyDescent="0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</row>
    <row r="740" spans="1:42" x14ac:dyDescent="0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</row>
    <row r="741" spans="1:42" x14ac:dyDescent="0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</row>
    <row r="742" spans="1:42" x14ac:dyDescent="0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</row>
    <row r="743" spans="1:42" x14ac:dyDescent="0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</row>
    <row r="744" spans="1:42" x14ac:dyDescent="0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</row>
    <row r="745" spans="1:42" x14ac:dyDescent="0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</row>
    <row r="746" spans="1:42" x14ac:dyDescent="0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</row>
    <row r="747" spans="1:42" x14ac:dyDescent="0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</row>
    <row r="748" spans="1:42" x14ac:dyDescent="0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</row>
    <row r="749" spans="1:42" x14ac:dyDescent="0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</row>
    <row r="750" spans="1:42" x14ac:dyDescent="0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</row>
    <row r="751" spans="1:42" x14ac:dyDescent="0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</row>
    <row r="752" spans="1:42" x14ac:dyDescent="0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</row>
    <row r="753" spans="1:42" x14ac:dyDescent="0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</row>
    <row r="754" spans="1:42" x14ac:dyDescent="0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</row>
    <row r="755" spans="1:42" x14ac:dyDescent="0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</row>
    <row r="756" spans="1:42" x14ac:dyDescent="0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</row>
    <row r="757" spans="1:42" x14ac:dyDescent="0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</row>
    <row r="758" spans="1:42" x14ac:dyDescent="0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1:42" x14ac:dyDescent="0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1:42" x14ac:dyDescent="0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</row>
    <row r="761" spans="1:42" x14ac:dyDescent="0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</row>
    <row r="762" spans="1:42" x14ac:dyDescent="0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</row>
    <row r="763" spans="1:42" x14ac:dyDescent="0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</row>
    <row r="764" spans="1:42" x14ac:dyDescent="0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</row>
    <row r="765" spans="1:42" x14ac:dyDescent="0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</row>
    <row r="766" spans="1:42" x14ac:dyDescent="0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</row>
    <row r="767" spans="1:42" x14ac:dyDescent="0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</row>
    <row r="768" spans="1:42" x14ac:dyDescent="0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</row>
    <row r="769" spans="1:42" x14ac:dyDescent="0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</row>
    <row r="770" spans="1:42" x14ac:dyDescent="0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</row>
    <row r="771" spans="1:42" x14ac:dyDescent="0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</row>
    <row r="772" spans="1:42" x14ac:dyDescent="0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</row>
    <row r="773" spans="1:42" x14ac:dyDescent="0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</row>
    <row r="774" spans="1:42" x14ac:dyDescent="0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</row>
    <row r="775" spans="1:42" x14ac:dyDescent="0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</row>
    <row r="776" spans="1:42" x14ac:dyDescent="0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</row>
    <row r="777" spans="1:42" x14ac:dyDescent="0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</row>
    <row r="778" spans="1:42" x14ac:dyDescent="0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</row>
    <row r="779" spans="1:42" x14ac:dyDescent="0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</row>
    <row r="780" spans="1:42" x14ac:dyDescent="0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</row>
    <row r="781" spans="1:42" x14ac:dyDescent="0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</row>
    <row r="782" spans="1:42" x14ac:dyDescent="0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</row>
    <row r="783" spans="1:42" x14ac:dyDescent="0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</row>
    <row r="784" spans="1:42" x14ac:dyDescent="0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</row>
    <row r="785" spans="1:42" x14ac:dyDescent="0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</row>
    <row r="786" spans="1:42" x14ac:dyDescent="0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</row>
    <row r="787" spans="1:42" x14ac:dyDescent="0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</row>
    <row r="788" spans="1:42" x14ac:dyDescent="0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</row>
    <row r="789" spans="1:42" x14ac:dyDescent="0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</row>
    <row r="790" spans="1:42" x14ac:dyDescent="0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</row>
    <row r="791" spans="1:42" x14ac:dyDescent="0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</row>
    <row r="792" spans="1:42" x14ac:dyDescent="0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</row>
    <row r="793" spans="1:42" x14ac:dyDescent="0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</row>
    <row r="794" spans="1:42" x14ac:dyDescent="0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</row>
    <row r="795" spans="1:42" x14ac:dyDescent="0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</row>
    <row r="796" spans="1:42" x14ac:dyDescent="0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</row>
    <row r="797" spans="1:42" x14ac:dyDescent="0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</row>
    <row r="798" spans="1:42" x14ac:dyDescent="0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</row>
    <row r="799" spans="1:42" x14ac:dyDescent="0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</row>
    <row r="800" spans="1:42" x14ac:dyDescent="0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</row>
    <row r="801" spans="1:42" x14ac:dyDescent="0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</row>
    <row r="802" spans="1:42" x14ac:dyDescent="0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</row>
    <row r="803" spans="1:42" x14ac:dyDescent="0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</row>
    <row r="804" spans="1:42" x14ac:dyDescent="0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</row>
    <row r="805" spans="1:42" x14ac:dyDescent="0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</row>
    <row r="806" spans="1:42" x14ac:dyDescent="0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</row>
    <row r="807" spans="1:42" x14ac:dyDescent="0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</row>
    <row r="808" spans="1:42" x14ac:dyDescent="0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</row>
    <row r="809" spans="1:42" x14ac:dyDescent="0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</row>
    <row r="810" spans="1:42" x14ac:dyDescent="0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</row>
    <row r="811" spans="1:42" x14ac:dyDescent="0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</row>
    <row r="812" spans="1:42" x14ac:dyDescent="0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</row>
    <row r="813" spans="1:42" x14ac:dyDescent="0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</row>
    <row r="814" spans="1:42" x14ac:dyDescent="0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</row>
    <row r="815" spans="1:42" x14ac:dyDescent="0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</row>
    <row r="816" spans="1:42" x14ac:dyDescent="0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</row>
    <row r="817" spans="1:42" x14ac:dyDescent="0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</row>
    <row r="818" spans="1:42" x14ac:dyDescent="0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</row>
    <row r="819" spans="1:42" x14ac:dyDescent="0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1:42" x14ac:dyDescent="0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</row>
    <row r="821" spans="1:42" x14ac:dyDescent="0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</row>
    <row r="822" spans="1:42" x14ac:dyDescent="0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</row>
    <row r="823" spans="1:42" x14ac:dyDescent="0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</row>
    <row r="824" spans="1:42" x14ac:dyDescent="0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</row>
    <row r="825" spans="1:42" x14ac:dyDescent="0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</row>
    <row r="826" spans="1:42" x14ac:dyDescent="0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</row>
    <row r="827" spans="1:42" x14ac:dyDescent="0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</row>
    <row r="828" spans="1:42" x14ac:dyDescent="0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</row>
    <row r="829" spans="1:42" x14ac:dyDescent="0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</row>
    <row r="830" spans="1:42" x14ac:dyDescent="0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</row>
    <row r="831" spans="1:42" x14ac:dyDescent="0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</row>
    <row r="832" spans="1:42" x14ac:dyDescent="0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</row>
    <row r="833" spans="1:42" x14ac:dyDescent="0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</row>
    <row r="834" spans="1:42" x14ac:dyDescent="0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</row>
    <row r="835" spans="1:42" x14ac:dyDescent="0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</row>
    <row r="836" spans="1:42" x14ac:dyDescent="0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</row>
    <row r="837" spans="1:42" x14ac:dyDescent="0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</row>
    <row r="838" spans="1:42" x14ac:dyDescent="0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</row>
    <row r="839" spans="1:42" x14ac:dyDescent="0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</row>
    <row r="840" spans="1:42" x14ac:dyDescent="0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</row>
    <row r="841" spans="1:42" x14ac:dyDescent="0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</row>
    <row r="842" spans="1:42" x14ac:dyDescent="0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</row>
    <row r="843" spans="1:42" x14ac:dyDescent="0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</row>
    <row r="844" spans="1:42" x14ac:dyDescent="0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</row>
    <row r="845" spans="1:42" x14ac:dyDescent="0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</row>
    <row r="846" spans="1:42" x14ac:dyDescent="0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</row>
    <row r="847" spans="1:42" x14ac:dyDescent="0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</row>
    <row r="848" spans="1:42" x14ac:dyDescent="0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</row>
    <row r="849" spans="1:42" x14ac:dyDescent="0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</row>
    <row r="850" spans="1:42" x14ac:dyDescent="0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</row>
    <row r="851" spans="1:42" x14ac:dyDescent="0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</row>
    <row r="852" spans="1:42" x14ac:dyDescent="0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</row>
    <row r="853" spans="1:42" x14ac:dyDescent="0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</row>
    <row r="854" spans="1:42" x14ac:dyDescent="0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</row>
    <row r="855" spans="1:42" x14ac:dyDescent="0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</row>
    <row r="856" spans="1:42" x14ac:dyDescent="0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</row>
    <row r="857" spans="1:42" x14ac:dyDescent="0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</row>
    <row r="858" spans="1:42" x14ac:dyDescent="0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</row>
    <row r="859" spans="1:42" x14ac:dyDescent="0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</row>
    <row r="860" spans="1:42" x14ac:dyDescent="0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</row>
    <row r="861" spans="1:42" x14ac:dyDescent="0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</row>
    <row r="862" spans="1:42" x14ac:dyDescent="0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</row>
    <row r="863" spans="1:42" x14ac:dyDescent="0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</row>
    <row r="864" spans="1:42" x14ac:dyDescent="0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</row>
    <row r="865" spans="1:42" x14ac:dyDescent="0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</row>
    <row r="866" spans="1:42" x14ac:dyDescent="0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</row>
    <row r="867" spans="1:42" x14ac:dyDescent="0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</row>
    <row r="868" spans="1:42" x14ac:dyDescent="0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</row>
    <row r="869" spans="1:42" x14ac:dyDescent="0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</row>
    <row r="870" spans="1:42" x14ac:dyDescent="0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</row>
    <row r="871" spans="1:42" x14ac:dyDescent="0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</row>
    <row r="872" spans="1:42" x14ac:dyDescent="0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</row>
    <row r="873" spans="1:42" x14ac:dyDescent="0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</row>
    <row r="874" spans="1:42" x14ac:dyDescent="0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</row>
    <row r="875" spans="1:42" x14ac:dyDescent="0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</row>
    <row r="876" spans="1:42" x14ac:dyDescent="0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</row>
    <row r="877" spans="1:42" x14ac:dyDescent="0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</row>
    <row r="878" spans="1:42" x14ac:dyDescent="0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</row>
    <row r="879" spans="1:42" x14ac:dyDescent="0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</row>
    <row r="880" spans="1:42" x14ac:dyDescent="0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</row>
    <row r="881" spans="1:42" x14ac:dyDescent="0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</row>
    <row r="882" spans="1:42" x14ac:dyDescent="0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</row>
    <row r="883" spans="1:42" x14ac:dyDescent="0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</row>
    <row r="884" spans="1:42" x14ac:dyDescent="0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</row>
    <row r="885" spans="1:42" x14ac:dyDescent="0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</row>
    <row r="886" spans="1:42" x14ac:dyDescent="0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</row>
    <row r="887" spans="1:42" x14ac:dyDescent="0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</row>
    <row r="888" spans="1:42" x14ac:dyDescent="0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</row>
    <row r="889" spans="1:42" x14ac:dyDescent="0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</row>
    <row r="890" spans="1:42" x14ac:dyDescent="0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</row>
    <row r="891" spans="1:42" x14ac:dyDescent="0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</row>
    <row r="892" spans="1:42" x14ac:dyDescent="0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</row>
    <row r="893" spans="1:42" x14ac:dyDescent="0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</row>
    <row r="894" spans="1:42" x14ac:dyDescent="0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</row>
    <row r="895" spans="1:42" x14ac:dyDescent="0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</row>
    <row r="896" spans="1:42" x14ac:dyDescent="0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</row>
    <row r="897" spans="1:42" x14ac:dyDescent="0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</row>
    <row r="898" spans="1:42" x14ac:dyDescent="0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</row>
    <row r="899" spans="1:42" x14ac:dyDescent="0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</row>
    <row r="900" spans="1:42" x14ac:dyDescent="0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</row>
    <row r="901" spans="1:42" x14ac:dyDescent="0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</row>
    <row r="902" spans="1:42" x14ac:dyDescent="0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</row>
    <row r="903" spans="1:42" x14ac:dyDescent="0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</row>
    <row r="904" spans="1:42" x14ac:dyDescent="0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</row>
    <row r="905" spans="1:42" x14ac:dyDescent="0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</row>
    <row r="906" spans="1:42" x14ac:dyDescent="0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</row>
    <row r="907" spans="1:42" x14ac:dyDescent="0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</row>
    <row r="908" spans="1:42" x14ac:dyDescent="0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</row>
    <row r="909" spans="1:42" x14ac:dyDescent="0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</row>
    <row r="910" spans="1:42" x14ac:dyDescent="0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</row>
    <row r="911" spans="1:42" x14ac:dyDescent="0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</row>
    <row r="912" spans="1:42" x14ac:dyDescent="0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</row>
    <row r="913" spans="1:42" x14ac:dyDescent="0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</row>
    <row r="914" spans="1:42" x14ac:dyDescent="0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</row>
    <row r="915" spans="1:42" x14ac:dyDescent="0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</row>
    <row r="916" spans="1:42" x14ac:dyDescent="0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</row>
    <row r="917" spans="1:42" x14ac:dyDescent="0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</row>
    <row r="918" spans="1:42" x14ac:dyDescent="0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</row>
    <row r="919" spans="1:42" x14ac:dyDescent="0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</row>
    <row r="920" spans="1:42" x14ac:dyDescent="0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</row>
    <row r="921" spans="1:42" x14ac:dyDescent="0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</row>
    <row r="922" spans="1:42" x14ac:dyDescent="0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</row>
    <row r="923" spans="1:42" x14ac:dyDescent="0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</row>
    <row r="924" spans="1:42" x14ac:dyDescent="0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</row>
    <row r="925" spans="1:42" x14ac:dyDescent="0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</row>
    <row r="926" spans="1:42" x14ac:dyDescent="0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</row>
    <row r="927" spans="1:42" x14ac:dyDescent="0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</row>
    <row r="928" spans="1:42" x14ac:dyDescent="0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</row>
    <row r="929" spans="1:42" x14ac:dyDescent="0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</row>
    <row r="930" spans="1:42" x14ac:dyDescent="0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</row>
    <row r="931" spans="1:42" x14ac:dyDescent="0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</row>
    <row r="932" spans="1:42" x14ac:dyDescent="0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</row>
    <row r="933" spans="1:42" x14ac:dyDescent="0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</row>
    <row r="934" spans="1:42" x14ac:dyDescent="0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</row>
    <row r="935" spans="1:42" x14ac:dyDescent="0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</row>
    <row r="936" spans="1:42" x14ac:dyDescent="0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</row>
    <row r="937" spans="1:42" x14ac:dyDescent="0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</row>
    <row r="938" spans="1:42" x14ac:dyDescent="0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</row>
    <row r="939" spans="1:42" x14ac:dyDescent="0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</row>
    <row r="940" spans="1:42" x14ac:dyDescent="0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</row>
    <row r="941" spans="1:42" x14ac:dyDescent="0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</row>
    <row r="942" spans="1:42" x14ac:dyDescent="0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</row>
    <row r="943" spans="1:42" x14ac:dyDescent="0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</row>
    <row r="944" spans="1:42" x14ac:dyDescent="0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</row>
    <row r="945" spans="1:42" x14ac:dyDescent="0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</row>
    <row r="946" spans="1:42" x14ac:dyDescent="0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</row>
    <row r="947" spans="1:42" x14ac:dyDescent="0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</row>
    <row r="948" spans="1:42" x14ac:dyDescent="0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</row>
    <row r="949" spans="1:42" x14ac:dyDescent="0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</row>
    <row r="950" spans="1:42" x14ac:dyDescent="0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</row>
    <row r="951" spans="1:42" x14ac:dyDescent="0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</row>
    <row r="952" spans="1:42" x14ac:dyDescent="0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</row>
    <row r="953" spans="1:42" x14ac:dyDescent="0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</row>
    <row r="954" spans="1:42" x14ac:dyDescent="0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</row>
    <row r="955" spans="1:42" x14ac:dyDescent="0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</row>
    <row r="956" spans="1:42" x14ac:dyDescent="0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</row>
    <row r="957" spans="1:42" x14ac:dyDescent="0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</row>
    <row r="958" spans="1:42" x14ac:dyDescent="0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</row>
    <row r="959" spans="1:42" x14ac:dyDescent="0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</row>
    <row r="960" spans="1:42" x14ac:dyDescent="0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</row>
    <row r="961" spans="1:42" x14ac:dyDescent="0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</row>
    <row r="962" spans="1:42" x14ac:dyDescent="0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</row>
    <row r="963" spans="1:42" x14ac:dyDescent="0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</row>
    <row r="964" spans="1:42" x14ac:dyDescent="0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</row>
    <row r="965" spans="1:42" x14ac:dyDescent="0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</row>
    <row r="966" spans="1:42" x14ac:dyDescent="0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</row>
    <row r="967" spans="1:42" x14ac:dyDescent="0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</row>
    <row r="968" spans="1:42" x14ac:dyDescent="0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</row>
    <row r="969" spans="1:42" x14ac:dyDescent="0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</row>
    <row r="970" spans="1:42" x14ac:dyDescent="0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</row>
    <row r="971" spans="1:42" x14ac:dyDescent="0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</row>
    <row r="972" spans="1:42" x14ac:dyDescent="0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</row>
    <row r="973" spans="1:42" x14ac:dyDescent="0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</row>
    <row r="974" spans="1:42" x14ac:dyDescent="0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</row>
    <row r="975" spans="1:42" x14ac:dyDescent="0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</row>
    <row r="976" spans="1:42" x14ac:dyDescent="0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</row>
    <row r="977" spans="1:42" x14ac:dyDescent="0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</row>
    <row r="978" spans="1:42" x14ac:dyDescent="0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</row>
    <row r="979" spans="1:42" x14ac:dyDescent="0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</row>
    <row r="980" spans="1:42" x14ac:dyDescent="0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</row>
    <row r="981" spans="1:42" x14ac:dyDescent="0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</row>
    <row r="982" spans="1:42" x14ac:dyDescent="0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</row>
    <row r="983" spans="1:42" x14ac:dyDescent="0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</row>
    <row r="984" spans="1:42" x14ac:dyDescent="0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1:42" x14ac:dyDescent="0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1:42" x14ac:dyDescent="0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1:42" x14ac:dyDescent="0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1:42" x14ac:dyDescent="0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1:42" x14ac:dyDescent="0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1:42" x14ac:dyDescent="0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1:42" x14ac:dyDescent="0.7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1:42" x14ac:dyDescent="0.7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1:42" x14ac:dyDescent="0.7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1:42" x14ac:dyDescent="0.7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1:42" x14ac:dyDescent="0.7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1:42" x14ac:dyDescent="0.7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1:42" x14ac:dyDescent="0.7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1:42" x14ac:dyDescent="0.7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1:42" x14ac:dyDescent="0.7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1:42" x14ac:dyDescent="0.75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1:42" x14ac:dyDescent="0.75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1:42" x14ac:dyDescent="0.75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  <row r="1003" spans="1:42" x14ac:dyDescent="0.75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</row>
    <row r="1004" spans="1:42" x14ac:dyDescent="0.75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</row>
    <row r="1005" spans="1:42" x14ac:dyDescent="0.75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</row>
    <row r="1006" spans="1:42" x14ac:dyDescent="0.75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</row>
    <row r="1007" spans="1:42" x14ac:dyDescent="0.75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</row>
    <row r="1008" spans="1:42" x14ac:dyDescent="0.75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</row>
    <row r="1009" spans="1:42" x14ac:dyDescent="0.7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</row>
    <row r="1010" spans="1:42" x14ac:dyDescent="0.75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</row>
    <row r="1011" spans="1:42" x14ac:dyDescent="0.75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</row>
    <row r="1012" spans="1:42" x14ac:dyDescent="0.75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</row>
    <row r="1013" spans="1:42" x14ac:dyDescent="0.75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</row>
    <row r="1014" spans="1:42" x14ac:dyDescent="0.75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</row>
    <row r="1015" spans="1:42" x14ac:dyDescent="0.75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</row>
    <row r="1016" spans="1:42" x14ac:dyDescent="0.75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</row>
    <row r="1017" spans="1:42" x14ac:dyDescent="0.75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</row>
    <row r="1018" spans="1:42" x14ac:dyDescent="0.75">
      <c r="A1018" s="71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</row>
    <row r="1019" spans="1:42" x14ac:dyDescent="0.75">
      <c r="A1019" s="71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</row>
    <row r="1020" spans="1:42" x14ac:dyDescent="0.75">
      <c r="A1020" s="71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</row>
    <row r="1021" spans="1:42" x14ac:dyDescent="0.75">
      <c r="A1021" s="71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</row>
    <row r="1022" spans="1:42" x14ac:dyDescent="0.75">
      <c r="A1022" s="71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</row>
    <row r="1023" spans="1:42" x14ac:dyDescent="0.75">
      <c r="A1023" s="71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</row>
    <row r="1024" spans="1:42" x14ac:dyDescent="0.75">
      <c r="A1024" s="71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</row>
    <row r="1025" spans="1:42" x14ac:dyDescent="0.75">
      <c r="A1025" s="71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</row>
    <row r="1026" spans="1:42" x14ac:dyDescent="0.75">
      <c r="A1026" s="71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</row>
    <row r="1027" spans="1:42" x14ac:dyDescent="0.75">
      <c r="A1027" s="71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</row>
    <row r="1028" spans="1:42" x14ac:dyDescent="0.75">
      <c r="A1028" s="71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</row>
    <row r="1029" spans="1:42" x14ac:dyDescent="0.75">
      <c r="A1029" s="71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</row>
    <row r="1030" spans="1:42" x14ac:dyDescent="0.75">
      <c r="A1030" s="71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</row>
    <row r="1031" spans="1:42" x14ac:dyDescent="0.75">
      <c r="A1031" s="71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</row>
    <row r="1032" spans="1:42" x14ac:dyDescent="0.75">
      <c r="A1032" s="71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</row>
    <row r="1033" spans="1:42" x14ac:dyDescent="0.75">
      <c r="A1033" s="71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</row>
    <row r="1034" spans="1:42" x14ac:dyDescent="0.75">
      <c r="A1034" s="71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</row>
    <row r="1035" spans="1:42" x14ac:dyDescent="0.75">
      <c r="A1035" s="71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</row>
    <row r="1036" spans="1:42" x14ac:dyDescent="0.75">
      <c r="A1036" s="71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</row>
    <row r="1037" spans="1:42" x14ac:dyDescent="0.75">
      <c r="A1037" s="71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</row>
    <row r="1038" spans="1:42" x14ac:dyDescent="0.75">
      <c r="A1038" s="71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</row>
    <row r="1039" spans="1:42" x14ac:dyDescent="0.75">
      <c r="A1039" s="71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</row>
    <row r="1040" spans="1:42" x14ac:dyDescent="0.75">
      <c r="A1040" s="71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</row>
    <row r="1041" spans="1:42" x14ac:dyDescent="0.75">
      <c r="A1041" s="71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</row>
    <row r="1042" spans="1:42" x14ac:dyDescent="0.75">
      <c r="A1042" s="71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</row>
    <row r="1043" spans="1:42" x14ac:dyDescent="0.75">
      <c r="A1043" s="71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</row>
    <row r="1044" spans="1:42" x14ac:dyDescent="0.75">
      <c r="A1044" s="71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</row>
    <row r="1045" spans="1:42" x14ac:dyDescent="0.75">
      <c r="A1045" s="71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</row>
    <row r="1046" spans="1:42" x14ac:dyDescent="0.75">
      <c r="A1046" s="71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</row>
    <row r="1047" spans="1:42" x14ac:dyDescent="0.75">
      <c r="A1047" s="71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</row>
    <row r="1048" spans="1:42" x14ac:dyDescent="0.75">
      <c r="A1048" s="71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</row>
    <row r="1049" spans="1:42" x14ac:dyDescent="0.75">
      <c r="A1049" s="71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</row>
    <row r="1050" spans="1:42" x14ac:dyDescent="0.75">
      <c r="A1050" s="71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</row>
    <row r="1051" spans="1:42" x14ac:dyDescent="0.75">
      <c r="A1051" s="71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</row>
    <row r="1052" spans="1:42" x14ac:dyDescent="0.75">
      <c r="A1052" s="71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</row>
    <row r="1053" spans="1:42" x14ac:dyDescent="0.75">
      <c r="A1053" s="71"/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</row>
    <row r="1054" spans="1:42" x14ac:dyDescent="0.75">
      <c r="A1054" s="71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</row>
    <row r="1055" spans="1:42" x14ac:dyDescent="0.75">
      <c r="A1055" s="71"/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</row>
    <row r="1056" spans="1:42" x14ac:dyDescent="0.75">
      <c r="A1056" s="71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</row>
    <row r="1057" spans="1:42" x14ac:dyDescent="0.75">
      <c r="A1057" s="71"/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</row>
    <row r="1058" spans="1:42" x14ac:dyDescent="0.75">
      <c r="A1058" s="71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</row>
    <row r="1059" spans="1:42" x14ac:dyDescent="0.75">
      <c r="A1059" s="71"/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</row>
    <row r="1060" spans="1:42" x14ac:dyDescent="0.75">
      <c r="A1060" s="71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</row>
    <row r="1061" spans="1:42" x14ac:dyDescent="0.75">
      <c r="A1061" s="71"/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</row>
    <row r="1062" spans="1:42" x14ac:dyDescent="0.75">
      <c r="A1062" s="71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</row>
    <row r="1063" spans="1:42" x14ac:dyDescent="0.75">
      <c r="A1063" s="71"/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</row>
    <row r="1064" spans="1:42" x14ac:dyDescent="0.75">
      <c r="A1064" s="71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</row>
    <row r="1065" spans="1:42" x14ac:dyDescent="0.75">
      <c r="A1065" s="71"/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</row>
    <row r="1066" spans="1:42" x14ac:dyDescent="0.75">
      <c r="A1066" s="71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</row>
    <row r="1067" spans="1:42" x14ac:dyDescent="0.75">
      <c r="A1067" s="71"/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</row>
    <row r="1068" spans="1:42" x14ac:dyDescent="0.75">
      <c r="A1068" s="71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</row>
    <row r="1069" spans="1:42" x14ac:dyDescent="0.75">
      <c r="A1069" s="71"/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</row>
    <row r="1070" spans="1:42" x14ac:dyDescent="0.75">
      <c r="A1070" s="71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</row>
    <row r="1071" spans="1:42" x14ac:dyDescent="0.75">
      <c r="A1071" s="71"/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</row>
    <row r="1072" spans="1:42" x14ac:dyDescent="0.75">
      <c r="A1072" s="71"/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</row>
    <row r="1073" spans="1:42" x14ac:dyDescent="0.75">
      <c r="A1073" s="71"/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</row>
    <row r="1074" spans="1:42" x14ac:dyDescent="0.75">
      <c r="A1074" s="71"/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</row>
    <row r="1075" spans="1:42" x14ac:dyDescent="0.75">
      <c r="A1075" s="71"/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</row>
    <row r="1076" spans="1:42" x14ac:dyDescent="0.75">
      <c r="A1076" s="71"/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</row>
    <row r="1077" spans="1:42" x14ac:dyDescent="0.75">
      <c r="A1077" s="71"/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</row>
    <row r="1078" spans="1:42" x14ac:dyDescent="0.75">
      <c r="A1078" s="71"/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</row>
    <row r="1079" spans="1:42" x14ac:dyDescent="0.75">
      <c r="A1079" s="71"/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</row>
    <row r="1080" spans="1:42" x14ac:dyDescent="0.75">
      <c r="A1080" s="71"/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</row>
    <row r="1081" spans="1:42" x14ac:dyDescent="0.75">
      <c r="A1081" s="71"/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</row>
    <row r="1082" spans="1:42" x14ac:dyDescent="0.75">
      <c r="A1082" s="71"/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</row>
    <row r="1083" spans="1:42" x14ac:dyDescent="0.75">
      <c r="A1083" s="71"/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</row>
    <row r="1084" spans="1:42" x14ac:dyDescent="0.75">
      <c r="A1084" s="71"/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</row>
    <row r="1085" spans="1:42" x14ac:dyDescent="0.75">
      <c r="A1085" s="71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</row>
    <row r="1086" spans="1:42" x14ac:dyDescent="0.75">
      <c r="A1086" s="71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</row>
    <row r="1087" spans="1:42" x14ac:dyDescent="0.75">
      <c r="A1087" s="71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</row>
    <row r="1088" spans="1:42" x14ac:dyDescent="0.75">
      <c r="A1088" s="71"/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</row>
    <row r="1089" spans="1:42" x14ac:dyDescent="0.75">
      <c r="A1089" s="71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</row>
    <row r="1090" spans="1:42" x14ac:dyDescent="0.75">
      <c r="A1090" s="71"/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</row>
    <row r="1091" spans="1:42" x14ac:dyDescent="0.75">
      <c r="A1091" s="71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</row>
    <row r="1092" spans="1:42" x14ac:dyDescent="0.75">
      <c r="A1092" s="71"/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</row>
    <row r="1093" spans="1:42" x14ac:dyDescent="0.75">
      <c r="A1093" s="71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</row>
    <row r="1094" spans="1:42" x14ac:dyDescent="0.75">
      <c r="A1094" s="71"/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</row>
    <row r="1095" spans="1:42" x14ac:dyDescent="0.75">
      <c r="A1095" s="71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</row>
    <row r="1096" spans="1:42" x14ac:dyDescent="0.75">
      <c r="A1096" s="71"/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</row>
    <row r="1097" spans="1:42" x14ac:dyDescent="0.75">
      <c r="A1097" s="71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</row>
    <row r="1098" spans="1:42" x14ac:dyDescent="0.75">
      <c r="A1098" s="71"/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</row>
    <row r="1099" spans="1:42" x14ac:dyDescent="0.75">
      <c r="A1099" s="71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</row>
    <row r="1100" spans="1:42" x14ac:dyDescent="0.75">
      <c r="A1100" s="71"/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</row>
    <row r="1101" spans="1:42" x14ac:dyDescent="0.75">
      <c r="A1101" s="71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</row>
    <row r="1102" spans="1:42" x14ac:dyDescent="0.75">
      <c r="A1102" s="71"/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</row>
    <row r="1103" spans="1:42" x14ac:dyDescent="0.75">
      <c r="A1103" s="71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</row>
    <row r="1104" spans="1:42" x14ac:dyDescent="0.75">
      <c r="A1104" s="71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</row>
    <row r="1105" spans="1:42" x14ac:dyDescent="0.75">
      <c r="A1105" s="71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</row>
    <row r="1106" spans="1:42" x14ac:dyDescent="0.75">
      <c r="A1106" s="71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</row>
    <row r="1107" spans="1:42" x14ac:dyDescent="0.75">
      <c r="A1107" s="71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</row>
    <row r="1108" spans="1:42" x14ac:dyDescent="0.75">
      <c r="A1108" s="71"/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</row>
    <row r="1109" spans="1:42" x14ac:dyDescent="0.75">
      <c r="A1109" s="71"/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</row>
    <row r="1110" spans="1:42" x14ac:dyDescent="0.75">
      <c r="A1110" s="71"/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</row>
    <row r="1111" spans="1:42" x14ac:dyDescent="0.75">
      <c r="A1111" s="71"/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</row>
    <row r="1112" spans="1:42" x14ac:dyDescent="0.75">
      <c r="A1112" s="71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</row>
    <row r="1113" spans="1:42" x14ac:dyDescent="0.75">
      <c r="A1113" s="71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</row>
    <row r="1114" spans="1:42" x14ac:dyDescent="0.75">
      <c r="A1114" s="71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</row>
    <row r="1115" spans="1:42" x14ac:dyDescent="0.75">
      <c r="A1115" s="71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</row>
    <row r="1116" spans="1:42" x14ac:dyDescent="0.75">
      <c r="A1116" s="71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</row>
    <row r="1117" spans="1:42" x14ac:dyDescent="0.75">
      <c r="A1117" s="71"/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</row>
    <row r="1118" spans="1:42" x14ac:dyDescent="0.75">
      <c r="A1118" s="71"/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</row>
    <row r="1119" spans="1:42" x14ac:dyDescent="0.75">
      <c r="A1119" s="71"/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</row>
    <row r="1120" spans="1:42" x14ac:dyDescent="0.75">
      <c r="A1120" s="71"/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</row>
    <row r="1121" spans="1:42" x14ac:dyDescent="0.75">
      <c r="A1121" s="71"/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</row>
    <row r="1122" spans="1:42" x14ac:dyDescent="0.75">
      <c r="A1122" s="71"/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</row>
    <row r="1123" spans="1:42" x14ac:dyDescent="0.75">
      <c r="A1123" s="71"/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</row>
    <row r="1124" spans="1:42" x14ac:dyDescent="0.75">
      <c r="A1124" s="71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</row>
    <row r="1125" spans="1:42" x14ac:dyDescent="0.75">
      <c r="A1125" s="71"/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</row>
    <row r="1126" spans="1:42" x14ac:dyDescent="0.75">
      <c r="A1126" s="71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</row>
    <row r="1127" spans="1:42" x14ac:dyDescent="0.75">
      <c r="A1127" s="71"/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</row>
    <row r="1128" spans="1:42" x14ac:dyDescent="0.75">
      <c r="A1128" s="71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</row>
    <row r="1129" spans="1:42" x14ac:dyDescent="0.75">
      <c r="A1129" s="71"/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</row>
    <row r="1130" spans="1:42" x14ac:dyDescent="0.75">
      <c r="A1130" s="71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</row>
    <row r="1131" spans="1:42" x14ac:dyDescent="0.75">
      <c r="A1131" s="71"/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</row>
    <row r="1132" spans="1:42" x14ac:dyDescent="0.75">
      <c r="A1132" s="71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</row>
    <row r="1133" spans="1:42" x14ac:dyDescent="0.75">
      <c r="A1133" s="71"/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</row>
    <row r="1134" spans="1:42" x14ac:dyDescent="0.75">
      <c r="A1134" s="71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</row>
    <row r="1135" spans="1:42" x14ac:dyDescent="0.75">
      <c r="A1135" s="71"/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</row>
    <row r="1136" spans="1:42" x14ac:dyDescent="0.75">
      <c r="A1136" s="71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</row>
    <row r="1137" spans="1:42" x14ac:dyDescent="0.75">
      <c r="A1137" s="71"/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</row>
    <row r="1138" spans="1:42" x14ac:dyDescent="0.75">
      <c r="A1138" s="71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</row>
    <row r="1139" spans="1:42" x14ac:dyDescent="0.75">
      <c r="A1139" s="71"/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</row>
    <row r="1140" spans="1:42" x14ac:dyDescent="0.75">
      <c r="A1140" s="71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</row>
    <row r="1141" spans="1:42" x14ac:dyDescent="0.75">
      <c r="A1141" s="71"/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</row>
    <row r="1142" spans="1:42" x14ac:dyDescent="0.75">
      <c r="A1142" s="71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</row>
    <row r="1143" spans="1:42" x14ac:dyDescent="0.75">
      <c r="A1143" s="71"/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</row>
    <row r="1144" spans="1:42" x14ac:dyDescent="0.75">
      <c r="A1144" s="71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</row>
    <row r="1145" spans="1:42" x14ac:dyDescent="0.75">
      <c r="A1145" s="71"/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</row>
    <row r="1146" spans="1:42" x14ac:dyDescent="0.75">
      <c r="A1146" s="71"/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</row>
    <row r="1147" spans="1:42" x14ac:dyDescent="0.75">
      <c r="A1147" s="71"/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</row>
    <row r="1148" spans="1:42" x14ac:dyDescent="0.75">
      <c r="A1148" s="71"/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</row>
    <row r="1149" spans="1:42" x14ac:dyDescent="0.75">
      <c r="A1149" s="71"/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</row>
    <row r="1150" spans="1:42" x14ac:dyDescent="0.75">
      <c r="A1150" s="71"/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</row>
    <row r="1151" spans="1:42" x14ac:dyDescent="0.75">
      <c r="A1151" s="71"/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</row>
    <row r="1152" spans="1:42" x14ac:dyDescent="0.75">
      <c r="A1152" s="71"/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</row>
    <row r="1153" spans="1:42" x14ac:dyDescent="0.75">
      <c r="A1153" s="71"/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</row>
    <row r="1154" spans="1:42" x14ac:dyDescent="0.75">
      <c r="A1154" s="71"/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</row>
    <row r="1155" spans="1:42" x14ac:dyDescent="0.75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</row>
    <row r="1156" spans="1:42" x14ac:dyDescent="0.75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</row>
    <row r="1157" spans="1:42" x14ac:dyDescent="0.75">
      <c r="A1157" s="71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</row>
    <row r="1158" spans="1:42" x14ac:dyDescent="0.75">
      <c r="A1158" s="71"/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</row>
    <row r="1159" spans="1:42" x14ac:dyDescent="0.75">
      <c r="A1159" s="71"/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</row>
    <row r="1160" spans="1:42" x14ac:dyDescent="0.75">
      <c r="A1160" s="71"/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</row>
    <row r="1161" spans="1:42" x14ac:dyDescent="0.75">
      <c r="A1161" s="71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</row>
    <row r="1162" spans="1:42" x14ac:dyDescent="0.75">
      <c r="A1162" s="71"/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</row>
    <row r="1163" spans="1:42" x14ac:dyDescent="0.75">
      <c r="A1163" s="71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</row>
    <row r="1164" spans="1:42" x14ac:dyDescent="0.75">
      <c r="A1164" s="71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</row>
    <row r="1165" spans="1:42" x14ac:dyDescent="0.75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</row>
    <row r="1166" spans="1:42" x14ac:dyDescent="0.75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</row>
    <row r="1167" spans="1:42" x14ac:dyDescent="0.75">
      <c r="A1167" s="71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</row>
    <row r="1168" spans="1:42" x14ac:dyDescent="0.75">
      <c r="A1168" s="71"/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</row>
    <row r="1169" spans="1:42" x14ac:dyDescent="0.75">
      <c r="A1169" s="71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</row>
    <row r="1170" spans="1:42" x14ac:dyDescent="0.75">
      <c r="A1170" s="71"/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</row>
    <row r="1171" spans="1:42" x14ac:dyDescent="0.75">
      <c r="A1171" s="71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</row>
    <row r="1172" spans="1:42" x14ac:dyDescent="0.75">
      <c r="A1172" s="71"/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</row>
    <row r="1173" spans="1:42" x14ac:dyDescent="0.75">
      <c r="A1173" s="71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</row>
    <row r="1174" spans="1:42" x14ac:dyDescent="0.75">
      <c r="A1174" s="71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</row>
    <row r="1175" spans="1:42" x14ac:dyDescent="0.75">
      <c r="A1175" s="71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</row>
    <row r="1176" spans="1:42" x14ac:dyDescent="0.75">
      <c r="A1176" s="71"/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</row>
    <row r="1177" spans="1:42" x14ac:dyDescent="0.75">
      <c r="A1177" s="71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</row>
    <row r="1178" spans="1:42" x14ac:dyDescent="0.75">
      <c r="A1178" s="71"/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</row>
    <row r="1179" spans="1:42" x14ac:dyDescent="0.75">
      <c r="A1179" s="71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</row>
    <row r="1180" spans="1:42" x14ac:dyDescent="0.75">
      <c r="A1180" s="71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</row>
    <row r="1181" spans="1:42" x14ac:dyDescent="0.75">
      <c r="A1181" s="71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</row>
    <row r="1182" spans="1:42" x14ac:dyDescent="0.75">
      <c r="A1182" s="71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</row>
    <row r="1183" spans="1:42" x14ac:dyDescent="0.75">
      <c r="A1183" s="71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</row>
    <row r="1184" spans="1:42" x14ac:dyDescent="0.75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</row>
    <row r="1185" spans="1:42" x14ac:dyDescent="0.75">
      <c r="A1185" s="71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</row>
    <row r="1186" spans="1:42" x14ac:dyDescent="0.75">
      <c r="A1186" s="71"/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</row>
    <row r="1187" spans="1:42" x14ac:dyDescent="0.75">
      <c r="A1187" s="71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</row>
    <row r="1188" spans="1:42" x14ac:dyDescent="0.75">
      <c r="A1188" s="71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</row>
    <row r="1189" spans="1:42" x14ac:dyDescent="0.75">
      <c r="A1189" s="71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</row>
    <row r="1190" spans="1:42" x14ac:dyDescent="0.75">
      <c r="A1190" s="71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</row>
    <row r="1191" spans="1:42" x14ac:dyDescent="0.75">
      <c r="A1191" s="71"/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</row>
    <row r="1192" spans="1:42" x14ac:dyDescent="0.75">
      <c r="A1192" s="71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</row>
    <row r="1193" spans="1:42" x14ac:dyDescent="0.75">
      <c r="A1193" s="71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</row>
    <row r="1194" spans="1:42" x14ac:dyDescent="0.75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</row>
    <row r="1195" spans="1:42" x14ac:dyDescent="0.75">
      <c r="A1195" s="71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</row>
    <row r="1196" spans="1:42" x14ac:dyDescent="0.75">
      <c r="A1196" s="71"/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</row>
    <row r="1197" spans="1:42" x14ac:dyDescent="0.75">
      <c r="A1197" s="71"/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</row>
    <row r="1198" spans="1:42" x14ac:dyDescent="0.75">
      <c r="A1198" s="71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</row>
    <row r="1199" spans="1:42" x14ac:dyDescent="0.75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</row>
    <row r="1200" spans="1:42" x14ac:dyDescent="0.75">
      <c r="A1200" s="71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</row>
    <row r="1201" spans="1:42" x14ac:dyDescent="0.75">
      <c r="A1201" s="71"/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</row>
    <row r="1202" spans="1:42" x14ac:dyDescent="0.75">
      <c r="A1202" s="71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</row>
    <row r="1203" spans="1:42" x14ac:dyDescent="0.75">
      <c r="A1203" s="71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</row>
    <row r="1204" spans="1:42" x14ac:dyDescent="0.75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</row>
    <row r="1205" spans="1:42" x14ac:dyDescent="0.75">
      <c r="A1205" s="71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</row>
    <row r="1206" spans="1:42" x14ac:dyDescent="0.75">
      <c r="A1206" s="71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</row>
    <row r="1207" spans="1:42" x14ac:dyDescent="0.75">
      <c r="A1207" s="71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</row>
    <row r="1208" spans="1:42" x14ac:dyDescent="0.75">
      <c r="A1208" s="71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</row>
    <row r="1209" spans="1:42" x14ac:dyDescent="0.75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</row>
    <row r="1210" spans="1:42" x14ac:dyDescent="0.75">
      <c r="A1210" s="71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</row>
    <row r="1211" spans="1:42" x14ac:dyDescent="0.75">
      <c r="A1211" s="71"/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</row>
    <row r="1212" spans="1:42" x14ac:dyDescent="0.75">
      <c r="A1212" s="71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</row>
    <row r="1213" spans="1:42" x14ac:dyDescent="0.75">
      <c r="A1213" s="71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</row>
    <row r="1214" spans="1:42" x14ac:dyDescent="0.75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</row>
    <row r="1215" spans="1:42" x14ac:dyDescent="0.75">
      <c r="A1215" s="71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</row>
    <row r="1216" spans="1:42" x14ac:dyDescent="0.75">
      <c r="A1216" s="71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</row>
    <row r="1217" spans="1:42" x14ac:dyDescent="0.75">
      <c r="A1217" s="71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</row>
    <row r="1218" spans="1:42" x14ac:dyDescent="0.75">
      <c r="A1218" s="71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</row>
    <row r="1219" spans="1:42" x14ac:dyDescent="0.75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</row>
    <row r="1220" spans="1:42" x14ac:dyDescent="0.75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</row>
    <row r="1221" spans="1:42" x14ac:dyDescent="0.75">
      <c r="A1221" s="71"/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</row>
    <row r="1222" spans="1:42" x14ac:dyDescent="0.75">
      <c r="A1222" s="71"/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</row>
    <row r="1223" spans="1:42" x14ac:dyDescent="0.75">
      <c r="A1223" s="71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</row>
    <row r="1224" spans="1:42" x14ac:dyDescent="0.75">
      <c r="A1224" s="71"/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</row>
    <row r="1225" spans="1:42" x14ac:dyDescent="0.75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</row>
    <row r="1226" spans="1:42" x14ac:dyDescent="0.75">
      <c r="A1226" s="71"/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</row>
    <row r="1227" spans="1:42" x14ac:dyDescent="0.75">
      <c r="A1227" s="71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</row>
    <row r="1228" spans="1:42" x14ac:dyDescent="0.75">
      <c r="A1228" s="71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</row>
    <row r="1229" spans="1:42" x14ac:dyDescent="0.75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</row>
    <row r="1230" spans="1:42" x14ac:dyDescent="0.75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</row>
    <row r="1231" spans="1:42" x14ac:dyDescent="0.75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</row>
    <row r="1232" spans="1:42" x14ac:dyDescent="0.75">
      <c r="A1232" s="71"/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</row>
    <row r="1233" spans="1:42" x14ac:dyDescent="0.75">
      <c r="A1233" s="71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</row>
    <row r="1234" spans="1:42" x14ac:dyDescent="0.75">
      <c r="A1234" s="71"/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</row>
    <row r="1235" spans="1:42" x14ac:dyDescent="0.75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</row>
    <row r="1236" spans="1:42" x14ac:dyDescent="0.75">
      <c r="A1236" s="71"/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</row>
    <row r="1237" spans="1:42" x14ac:dyDescent="0.75">
      <c r="A1237" s="71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</row>
    <row r="1238" spans="1:42" x14ac:dyDescent="0.75">
      <c r="A1238" s="71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</row>
    <row r="1239" spans="1:42" x14ac:dyDescent="0.75">
      <c r="A1239" s="71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</row>
    <row r="1240" spans="1:42" x14ac:dyDescent="0.75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</row>
    <row r="1241" spans="1:42" x14ac:dyDescent="0.75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</row>
    <row r="1242" spans="1:42" x14ac:dyDescent="0.75">
      <c r="A1242" s="71"/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</row>
    <row r="1243" spans="1:42" x14ac:dyDescent="0.75">
      <c r="A1243" s="71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</row>
    <row r="1244" spans="1:42" x14ac:dyDescent="0.75">
      <c r="A1244" s="71"/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</row>
    <row r="1245" spans="1:42" x14ac:dyDescent="0.75">
      <c r="A1245" s="71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</row>
    <row r="1246" spans="1:42" x14ac:dyDescent="0.75">
      <c r="A1246" s="71"/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</row>
    <row r="1247" spans="1:42" x14ac:dyDescent="0.75">
      <c r="A1247" s="71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</row>
    <row r="1248" spans="1:42" x14ac:dyDescent="0.75">
      <c r="A1248" s="71"/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</row>
    <row r="1249" spans="1:42" x14ac:dyDescent="0.75">
      <c r="A1249" s="71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</row>
    <row r="1250" spans="1:42" x14ac:dyDescent="0.75">
      <c r="A1250" s="71"/>
      <c r="B1250" s="71"/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</row>
    <row r="1251" spans="1:42" x14ac:dyDescent="0.75">
      <c r="A1251" s="71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</row>
    <row r="1252" spans="1:42" x14ac:dyDescent="0.75">
      <c r="A1252" s="71"/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</row>
    <row r="1253" spans="1:42" x14ac:dyDescent="0.75">
      <c r="A1253" s="71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</row>
    <row r="1254" spans="1:42" x14ac:dyDescent="0.75">
      <c r="A1254" s="71"/>
      <c r="B1254" s="71"/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</row>
    <row r="1255" spans="1:42" x14ac:dyDescent="0.75">
      <c r="A1255" s="71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</row>
    <row r="1256" spans="1:42" x14ac:dyDescent="0.75">
      <c r="A1256" s="71"/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</row>
    <row r="1257" spans="1:42" x14ac:dyDescent="0.75">
      <c r="A1257" s="71"/>
      <c r="B1257" s="71"/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</row>
    <row r="1258" spans="1:42" x14ac:dyDescent="0.75">
      <c r="A1258" s="71"/>
      <c r="B1258" s="71"/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</row>
    <row r="1259" spans="1:42" x14ac:dyDescent="0.75">
      <c r="A1259" s="71"/>
      <c r="B1259" s="71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</row>
    <row r="1260" spans="1:42" x14ac:dyDescent="0.75">
      <c r="A1260" s="71"/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</row>
    <row r="1261" spans="1:42" x14ac:dyDescent="0.75">
      <c r="A1261" s="71"/>
      <c r="B1261" s="71"/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</row>
    <row r="1262" spans="1:42" x14ac:dyDescent="0.75">
      <c r="A1262" s="71"/>
      <c r="B1262" s="71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</row>
    <row r="1263" spans="1:42" x14ac:dyDescent="0.75">
      <c r="A1263" s="71"/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</row>
    <row r="1264" spans="1:42" x14ac:dyDescent="0.75">
      <c r="A1264" s="71"/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</row>
    <row r="1265" spans="1:42" x14ac:dyDescent="0.75">
      <c r="A1265" s="71"/>
      <c r="B1265" s="71"/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</row>
    <row r="1266" spans="1:42" x14ac:dyDescent="0.75">
      <c r="A1266" s="71"/>
      <c r="B1266" s="71"/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</row>
    <row r="1267" spans="1:42" x14ac:dyDescent="0.75">
      <c r="A1267" s="71"/>
      <c r="B1267" s="71"/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</row>
    <row r="1268" spans="1:42" x14ac:dyDescent="0.75">
      <c r="A1268" s="71"/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</row>
    <row r="1269" spans="1:42" x14ac:dyDescent="0.75">
      <c r="A1269" s="71"/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</row>
    <row r="1270" spans="1:42" x14ac:dyDescent="0.75">
      <c r="A1270" s="71"/>
      <c r="B1270" s="71"/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</row>
    <row r="1271" spans="1:42" x14ac:dyDescent="0.75">
      <c r="A1271" s="71"/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</row>
    <row r="1272" spans="1:42" x14ac:dyDescent="0.75">
      <c r="A1272" s="71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</row>
    <row r="1273" spans="1:42" x14ac:dyDescent="0.75">
      <c r="A1273" s="71"/>
      <c r="B1273" s="71"/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</row>
    <row r="1274" spans="1:42" x14ac:dyDescent="0.75">
      <c r="A1274" s="71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</row>
    <row r="1275" spans="1:42" x14ac:dyDescent="0.75">
      <c r="A1275" s="71"/>
      <c r="B1275" s="71"/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</row>
    <row r="1276" spans="1:42" x14ac:dyDescent="0.75">
      <c r="A1276" s="71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</row>
    <row r="1277" spans="1:42" x14ac:dyDescent="0.75">
      <c r="A1277" s="71"/>
      <c r="B1277" s="71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</row>
    <row r="1278" spans="1:42" x14ac:dyDescent="0.75">
      <c r="A1278" s="71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</row>
    <row r="1279" spans="1:42" x14ac:dyDescent="0.75">
      <c r="A1279" s="71"/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</row>
    <row r="1280" spans="1:42" x14ac:dyDescent="0.75">
      <c r="A1280" s="71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</row>
    <row r="1281" spans="1:42" x14ac:dyDescent="0.75">
      <c r="A1281" s="71"/>
      <c r="B1281" s="71"/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</row>
    <row r="1282" spans="1:42" x14ac:dyDescent="0.75">
      <c r="A1282" s="71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</row>
    <row r="1283" spans="1:42" x14ac:dyDescent="0.75">
      <c r="A1283" s="71"/>
      <c r="B1283" s="71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</row>
    <row r="1284" spans="1:42" x14ac:dyDescent="0.75">
      <c r="A1284" s="71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</row>
    <row r="1285" spans="1:42" x14ac:dyDescent="0.75">
      <c r="A1285" s="71"/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</row>
    <row r="1286" spans="1:42" x14ac:dyDescent="0.75">
      <c r="A1286" s="71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</row>
    <row r="1287" spans="1:42" x14ac:dyDescent="0.75">
      <c r="A1287" s="71"/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</row>
    <row r="1288" spans="1:42" x14ac:dyDescent="0.75">
      <c r="A1288" s="71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</row>
    <row r="1289" spans="1:42" x14ac:dyDescent="0.75">
      <c r="A1289" s="71"/>
      <c r="B1289" s="71"/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</row>
    <row r="1290" spans="1:42" x14ac:dyDescent="0.75">
      <c r="A1290" s="71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</row>
    <row r="1291" spans="1:42" x14ac:dyDescent="0.75">
      <c r="A1291" s="71"/>
      <c r="B1291" s="71"/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</row>
    <row r="1292" spans="1:42" x14ac:dyDescent="0.75">
      <c r="A1292" s="71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</row>
    <row r="1293" spans="1:42" x14ac:dyDescent="0.75">
      <c r="A1293" s="71"/>
      <c r="B1293" s="71"/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</row>
    <row r="1294" spans="1:42" x14ac:dyDescent="0.75">
      <c r="A1294" s="71"/>
      <c r="B1294" s="71"/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</row>
    <row r="1295" spans="1:42" x14ac:dyDescent="0.75">
      <c r="A1295" s="71"/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</row>
    <row r="1296" spans="1:42" x14ac:dyDescent="0.75">
      <c r="A1296" s="71"/>
      <c r="B1296" s="71"/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T1296" s="71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</row>
    <row r="1297" spans="1:42" x14ac:dyDescent="0.75">
      <c r="A1297" s="71"/>
      <c r="B1297" s="71"/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T1297" s="71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</row>
    <row r="1298" spans="1:42" x14ac:dyDescent="0.75">
      <c r="A1298" s="71"/>
      <c r="B1298" s="71"/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T1298" s="71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</row>
    <row r="1299" spans="1:42" x14ac:dyDescent="0.75">
      <c r="A1299" s="71"/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</row>
    <row r="1300" spans="1:42" x14ac:dyDescent="0.75">
      <c r="A1300" s="71"/>
      <c r="B1300" s="71"/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T1300" s="71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</row>
    <row r="1301" spans="1:42" x14ac:dyDescent="0.75">
      <c r="A1301" s="71"/>
      <c r="B1301" s="71"/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</row>
    <row r="1302" spans="1:42" x14ac:dyDescent="0.75">
      <c r="A1302" s="71"/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T1302" s="71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</row>
    <row r="1303" spans="1:42" x14ac:dyDescent="0.75">
      <c r="A1303" s="71"/>
      <c r="B1303" s="71"/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T1303" s="71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</row>
    <row r="1304" spans="1:42" x14ac:dyDescent="0.75">
      <c r="A1304" s="71"/>
      <c r="B1304" s="71"/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T1304" s="71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</row>
    <row r="1305" spans="1:42" x14ac:dyDescent="0.75">
      <c r="A1305" s="71"/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T1305" s="71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</row>
    <row r="1306" spans="1:42" x14ac:dyDescent="0.75">
      <c r="A1306" s="71"/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T1306" s="71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</row>
    <row r="1307" spans="1:42" x14ac:dyDescent="0.75">
      <c r="A1307" s="71"/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T1307" s="71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</row>
    <row r="1308" spans="1:42" x14ac:dyDescent="0.75">
      <c r="A1308" s="71"/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T1308" s="71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</row>
    <row r="1309" spans="1:42" x14ac:dyDescent="0.75">
      <c r="A1309" s="71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T1309" s="71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</row>
    <row r="1310" spans="1:42" x14ac:dyDescent="0.75">
      <c r="A1310" s="71"/>
      <c r="B1310" s="71"/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</row>
    <row r="1311" spans="1:42" x14ac:dyDescent="0.75">
      <c r="A1311" s="71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T1311" s="71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</row>
    <row r="1312" spans="1:42" x14ac:dyDescent="0.75">
      <c r="A1312" s="71"/>
      <c r="B1312" s="71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T1312" s="71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</row>
    <row r="1313" spans="1:42" x14ac:dyDescent="0.75">
      <c r="A1313" s="71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</row>
    <row r="1314" spans="1:42" x14ac:dyDescent="0.75">
      <c r="A1314" s="71"/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T1314" s="71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</row>
    <row r="1315" spans="1:42" x14ac:dyDescent="0.75">
      <c r="A1315" s="71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T1315" s="71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</row>
    <row r="1316" spans="1:42" x14ac:dyDescent="0.75">
      <c r="A1316" s="71"/>
      <c r="B1316" s="71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T1316" s="71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</row>
    <row r="1317" spans="1:42" x14ac:dyDescent="0.75">
      <c r="A1317" s="71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T1317" s="71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</row>
    <row r="1318" spans="1:42" x14ac:dyDescent="0.75">
      <c r="A1318" s="71"/>
      <c r="B1318" s="71"/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</row>
    <row r="1319" spans="1:42" x14ac:dyDescent="0.75">
      <c r="A1319" s="71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</row>
    <row r="1320" spans="1:42" x14ac:dyDescent="0.75">
      <c r="A1320" s="71"/>
      <c r="B1320" s="71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T1320" s="71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</row>
    <row r="1321" spans="1:42" x14ac:dyDescent="0.75">
      <c r="A1321" s="71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T1321" s="71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</row>
    <row r="1322" spans="1:42" x14ac:dyDescent="0.75">
      <c r="A1322" s="71"/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T1322" s="71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</row>
    <row r="1323" spans="1:42" x14ac:dyDescent="0.75">
      <c r="A1323" s="71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T1323" s="71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</row>
    <row r="1324" spans="1:42" x14ac:dyDescent="0.75">
      <c r="A1324" s="71"/>
      <c r="B1324" s="71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T1324" s="71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</row>
    <row r="1325" spans="1:42" x14ac:dyDescent="0.75">
      <c r="A1325" s="71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T1325" s="71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</row>
    <row r="1326" spans="1:42" x14ac:dyDescent="0.75">
      <c r="A1326" s="71"/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T1326" s="71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</row>
    <row r="1327" spans="1:42" x14ac:dyDescent="0.75">
      <c r="A1327" s="71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T1327" s="71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</row>
    <row r="1328" spans="1:42" x14ac:dyDescent="0.75">
      <c r="A1328" s="71"/>
      <c r="B1328" s="71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</row>
    <row r="1329" spans="1:42" x14ac:dyDescent="0.75">
      <c r="A1329" s="71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T1329" s="71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</row>
    <row r="1330" spans="1:42" x14ac:dyDescent="0.75">
      <c r="A1330" s="71"/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T1330" s="71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</row>
    <row r="1331" spans="1:42" x14ac:dyDescent="0.75">
      <c r="A1331" s="71"/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T1331" s="71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</row>
    <row r="1332" spans="1:42" x14ac:dyDescent="0.75">
      <c r="A1332" s="71"/>
      <c r="B1332" s="71"/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T1332" s="71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</row>
    <row r="1333" spans="1:42" x14ac:dyDescent="0.75">
      <c r="A1333" s="71"/>
      <c r="B1333" s="71"/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</row>
    <row r="1334" spans="1:42" x14ac:dyDescent="0.75">
      <c r="A1334" s="71"/>
      <c r="B1334" s="71"/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T1334" s="71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</row>
    <row r="1335" spans="1:42" x14ac:dyDescent="0.75">
      <c r="A1335" s="71"/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T1335" s="71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</row>
    <row r="1336" spans="1:42" x14ac:dyDescent="0.75">
      <c r="A1336" s="71"/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T1336" s="71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</row>
    <row r="1337" spans="1:42" x14ac:dyDescent="0.75">
      <c r="A1337" s="71"/>
      <c r="B1337" s="71"/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</row>
    <row r="1338" spans="1:42" x14ac:dyDescent="0.75">
      <c r="A1338" s="71"/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T1338" s="71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</row>
    <row r="1339" spans="1:42" x14ac:dyDescent="0.75">
      <c r="A1339" s="71"/>
      <c r="B1339" s="71"/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T1339" s="71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</row>
    <row r="1340" spans="1:42" x14ac:dyDescent="0.75">
      <c r="A1340" s="71"/>
      <c r="B1340" s="71"/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T1340" s="71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</row>
    <row r="1341" spans="1:42" x14ac:dyDescent="0.75">
      <c r="A1341" s="71"/>
      <c r="B1341" s="71"/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T1341" s="71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</row>
    <row r="1342" spans="1:42" x14ac:dyDescent="0.75">
      <c r="A1342" s="71"/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T1342" s="71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</row>
    <row r="1343" spans="1:42" x14ac:dyDescent="0.75">
      <c r="A1343" s="71"/>
      <c r="B1343" s="71"/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T1343" s="71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</row>
    <row r="1344" spans="1:42" x14ac:dyDescent="0.75">
      <c r="A1344" s="71"/>
      <c r="B1344" s="71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T1344" s="71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</row>
    <row r="1345" spans="1:42" x14ac:dyDescent="0.75">
      <c r="A1345" s="71"/>
      <c r="B1345" s="71"/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</row>
    <row r="1346" spans="1:42" x14ac:dyDescent="0.75">
      <c r="A1346" s="71"/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</row>
    <row r="1347" spans="1:42" x14ac:dyDescent="0.75">
      <c r="A1347" s="71"/>
      <c r="B1347" s="71"/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T1347" s="71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</row>
    <row r="1348" spans="1:42" x14ac:dyDescent="0.75">
      <c r="A1348" s="71"/>
      <c r="B1348" s="71"/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T1348" s="71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</row>
    <row r="1349" spans="1:42" x14ac:dyDescent="0.75">
      <c r="A1349" s="71"/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</row>
    <row r="1350" spans="1:42" x14ac:dyDescent="0.75">
      <c r="A1350" s="71"/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</row>
    <row r="1351" spans="1:42" x14ac:dyDescent="0.75">
      <c r="A1351" s="71"/>
      <c r="B1351" s="71"/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T1351" s="71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</row>
    <row r="1352" spans="1:42" x14ac:dyDescent="0.75">
      <c r="A1352" s="71"/>
      <c r="B1352" s="71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T1352" s="71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</row>
    <row r="1353" spans="1:42" x14ac:dyDescent="0.75">
      <c r="A1353" s="71"/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T1353" s="71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</row>
    <row r="1354" spans="1:42" x14ac:dyDescent="0.75">
      <c r="A1354" s="71"/>
      <c r="B1354" s="71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T1354" s="71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</row>
    <row r="1355" spans="1:42" x14ac:dyDescent="0.75">
      <c r="A1355" s="71"/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T1355" s="71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</row>
    <row r="1356" spans="1:42" x14ac:dyDescent="0.75">
      <c r="A1356" s="71"/>
      <c r="B1356" s="71"/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T1356" s="71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</row>
    <row r="1357" spans="1:42" x14ac:dyDescent="0.75">
      <c r="A1357" s="71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T1357" s="71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</row>
    <row r="1358" spans="1:42" x14ac:dyDescent="0.75">
      <c r="A1358" s="71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T1358" s="71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</row>
    <row r="1359" spans="1:42" x14ac:dyDescent="0.75">
      <c r="A1359" s="71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T1359" s="71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</row>
    <row r="1360" spans="1:42" x14ac:dyDescent="0.75">
      <c r="A1360" s="71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T1360" s="71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</row>
    <row r="1361" spans="1:42" x14ac:dyDescent="0.75">
      <c r="A1361" s="71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T1361" s="71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</row>
    <row r="1362" spans="1:42" x14ac:dyDescent="0.75">
      <c r="A1362" s="71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</row>
    <row r="1363" spans="1:42" x14ac:dyDescent="0.75">
      <c r="A1363" s="71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T1363" s="71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</row>
    <row r="1364" spans="1:42" x14ac:dyDescent="0.75">
      <c r="A1364" s="71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T1364" s="71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</row>
    <row r="1365" spans="1:42" x14ac:dyDescent="0.75">
      <c r="A1365" s="71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T1365" s="71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</row>
    <row r="1366" spans="1:42" x14ac:dyDescent="0.75">
      <c r="A1366" s="71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T1366" s="71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</row>
    <row r="1367" spans="1:42" x14ac:dyDescent="0.75">
      <c r="A1367" s="71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T1367" s="71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</row>
    <row r="1368" spans="1:42" x14ac:dyDescent="0.75">
      <c r="A1368" s="71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T1368" s="71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</row>
    <row r="1369" spans="1:42" x14ac:dyDescent="0.75">
      <c r="A1369" s="71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T1369" s="71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</row>
    <row r="1370" spans="1:42" x14ac:dyDescent="0.75">
      <c r="A1370" s="71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T1370" s="71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</row>
    <row r="1371" spans="1:42" x14ac:dyDescent="0.75">
      <c r="A1371" s="71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T1371" s="71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</row>
    <row r="1372" spans="1:42" x14ac:dyDescent="0.75">
      <c r="A1372" s="71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T1372" s="71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</row>
    <row r="1373" spans="1:42" x14ac:dyDescent="0.75">
      <c r="A1373" s="71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T1373" s="71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</row>
    <row r="1374" spans="1:42" x14ac:dyDescent="0.75">
      <c r="A1374" s="71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T1374" s="71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</row>
    <row r="1375" spans="1:42" x14ac:dyDescent="0.75">
      <c r="A1375" s="71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T1375" s="71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</row>
    <row r="1376" spans="1:42" x14ac:dyDescent="0.75">
      <c r="A1376" s="71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T1376" s="71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</row>
    <row r="1377" spans="1:42" x14ac:dyDescent="0.75">
      <c r="A1377" s="71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</row>
    <row r="1378" spans="1:42" x14ac:dyDescent="0.75">
      <c r="A1378" s="71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T1378" s="71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</row>
    <row r="1379" spans="1:42" x14ac:dyDescent="0.75">
      <c r="A1379" s="71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T1379" s="71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</row>
    <row r="1380" spans="1:42" x14ac:dyDescent="0.75">
      <c r="A1380" s="71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T1380" s="71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</row>
    <row r="1381" spans="1:42" x14ac:dyDescent="0.75">
      <c r="A1381" s="71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T1381" s="71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</row>
    <row r="1382" spans="1:42" x14ac:dyDescent="0.75">
      <c r="A1382" s="71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T1382" s="71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</row>
    <row r="1383" spans="1:42" x14ac:dyDescent="0.75">
      <c r="A1383" s="71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T1383" s="71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</row>
    <row r="1384" spans="1:42" x14ac:dyDescent="0.75">
      <c r="A1384" s="71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T1384" s="71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</row>
    <row r="1385" spans="1:42" x14ac:dyDescent="0.75">
      <c r="A1385" s="71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</row>
    <row r="1386" spans="1:42" x14ac:dyDescent="0.75">
      <c r="A1386" s="71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T1386" s="71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</row>
    <row r="1387" spans="1:42" x14ac:dyDescent="0.75">
      <c r="A1387" s="71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T1387" s="71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</row>
    <row r="1388" spans="1:42" x14ac:dyDescent="0.75">
      <c r="A1388" s="71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T1388" s="71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</row>
    <row r="1389" spans="1:42" x14ac:dyDescent="0.75">
      <c r="A1389" s="71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T1389" s="71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</row>
    <row r="1390" spans="1:42" x14ac:dyDescent="0.75">
      <c r="A1390" s="71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T1390" s="71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</row>
    <row r="1391" spans="1:42" x14ac:dyDescent="0.75">
      <c r="A1391" s="71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T1391" s="71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</row>
    <row r="1392" spans="1:42" x14ac:dyDescent="0.75">
      <c r="A1392" s="71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</row>
    <row r="1393" spans="1:42" x14ac:dyDescent="0.75">
      <c r="A1393" s="71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T1393" s="71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</row>
    <row r="1394" spans="1:42" x14ac:dyDescent="0.75">
      <c r="A1394" s="71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</row>
    <row r="1395" spans="1:42" x14ac:dyDescent="0.75">
      <c r="A1395" s="71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</row>
    <row r="1396" spans="1:42" x14ac:dyDescent="0.75">
      <c r="A1396" s="71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T1396" s="71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</row>
    <row r="1397" spans="1:42" x14ac:dyDescent="0.75">
      <c r="A1397" s="71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T1397" s="71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</row>
    <row r="1398" spans="1:42" x14ac:dyDescent="0.75">
      <c r="A1398" s="71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T1398" s="71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</row>
    <row r="1399" spans="1:42" x14ac:dyDescent="0.75">
      <c r="A1399" s="71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T1399" s="71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</row>
    <row r="1400" spans="1:42" x14ac:dyDescent="0.75">
      <c r="A1400" s="71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T1400" s="71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</row>
    <row r="1401" spans="1:42" x14ac:dyDescent="0.75">
      <c r="A1401" s="71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T1401" s="71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</row>
    <row r="1402" spans="1:42" x14ac:dyDescent="0.75">
      <c r="A1402" s="71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T1402" s="71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</row>
    <row r="1403" spans="1:42" x14ac:dyDescent="0.75">
      <c r="A1403" s="71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T1403" s="71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</row>
    <row r="1404" spans="1:42" x14ac:dyDescent="0.75">
      <c r="A1404" s="71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T1404" s="71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</row>
    <row r="1405" spans="1:42" x14ac:dyDescent="0.75">
      <c r="A1405" s="71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T1405" s="71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</row>
    <row r="1406" spans="1:42" x14ac:dyDescent="0.75">
      <c r="A1406" s="71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T1406" s="71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</row>
    <row r="1407" spans="1:42" x14ac:dyDescent="0.75">
      <c r="A1407" s="71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T1407" s="71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</row>
    <row r="1408" spans="1:42" x14ac:dyDescent="0.75">
      <c r="A1408" s="71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T1408" s="71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</row>
    <row r="1409" spans="1:42" x14ac:dyDescent="0.75">
      <c r="A1409" s="71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T1409" s="71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</row>
    <row r="1410" spans="1:42" x14ac:dyDescent="0.75">
      <c r="A1410" s="71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T1410" s="71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</row>
    <row r="1411" spans="1:42" x14ac:dyDescent="0.75">
      <c r="A1411" s="71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T1411" s="71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</row>
    <row r="1412" spans="1:42" x14ac:dyDescent="0.75">
      <c r="A1412" s="71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T1412" s="71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</row>
    <row r="1413" spans="1:42" x14ac:dyDescent="0.75">
      <c r="A1413" s="71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T1413" s="71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</row>
    <row r="1414" spans="1:42" x14ac:dyDescent="0.75">
      <c r="A1414" s="71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T1414" s="71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</row>
    <row r="1415" spans="1:42" x14ac:dyDescent="0.75">
      <c r="A1415" s="71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T1415" s="71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</row>
    <row r="1416" spans="1:42" x14ac:dyDescent="0.75">
      <c r="A1416" s="71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T1416" s="71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</row>
    <row r="1417" spans="1:42" x14ac:dyDescent="0.75">
      <c r="A1417" s="71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T1417" s="71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</row>
    <row r="1418" spans="1:42" x14ac:dyDescent="0.75">
      <c r="A1418" s="71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T1418" s="71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</row>
    <row r="1419" spans="1:42" x14ac:dyDescent="0.75">
      <c r="A1419" s="71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T1419" s="71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</row>
    <row r="1420" spans="1:42" x14ac:dyDescent="0.75">
      <c r="A1420" s="71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T1420" s="71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</row>
    <row r="1421" spans="1:42" x14ac:dyDescent="0.75">
      <c r="A1421" s="71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T1421" s="71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</row>
    <row r="1422" spans="1:42" x14ac:dyDescent="0.75">
      <c r="A1422" s="71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T1422" s="71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</row>
    <row r="1423" spans="1:42" x14ac:dyDescent="0.75">
      <c r="A1423" s="71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T1423" s="71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</row>
    <row r="1424" spans="1:42" x14ac:dyDescent="0.75">
      <c r="A1424" s="71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T1424" s="71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</row>
    <row r="1425" spans="1:42" x14ac:dyDescent="0.75">
      <c r="A1425" s="71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T1425" s="71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</row>
    <row r="1426" spans="1:42" x14ac:dyDescent="0.75">
      <c r="A1426" s="71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T1426" s="71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</row>
    <row r="1427" spans="1:42" x14ac:dyDescent="0.75">
      <c r="A1427" s="71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T1427" s="71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</row>
    <row r="1428" spans="1:42" x14ac:dyDescent="0.75">
      <c r="A1428" s="71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</row>
    <row r="1429" spans="1:42" x14ac:dyDescent="0.75">
      <c r="A1429" s="71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</row>
    <row r="1430" spans="1:42" x14ac:dyDescent="0.75">
      <c r="A1430" s="71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</row>
    <row r="1431" spans="1:42" x14ac:dyDescent="0.75">
      <c r="A1431" s="71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</row>
    <row r="1432" spans="1:42" x14ac:dyDescent="0.75">
      <c r="A1432" s="71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</row>
    <row r="1433" spans="1:42" x14ac:dyDescent="0.75">
      <c r="A1433" s="71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</row>
    <row r="1434" spans="1:42" x14ac:dyDescent="0.75">
      <c r="A1434" s="71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</row>
    <row r="1435" spans="1:42" x14ac:dyDescent="0.75">
      <c r="A1435" s="71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</row>
    <row r="1436" spans="1:42" x14ac:dyDescent="0.75">
      <c r="A1436" s="71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</row>
    <row r="1437" spans="1:42" x14ac:dyDescent="0.75">
      <c r="A1437" s="71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</row>
    <row r="1438" spans="1:42" x14ac:dyDescent="0.75">
      <c r="A1438" s="71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</row>
    <row r="1439" spans="1:42" x14ac:dyDescent="0.75">
      <c r="A1439" s="71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</row>
    <row r="1440" spans="1:42" x14ac:dyDescent="0.75">
      <c r="A1440" s="71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</row>
    <row r="1441" spans="1:42" x14ac:dyDescent="0.75">
      <c r="A1441" s="71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</row>
    <row r="1442" spans="1:42" x14ac:dyDescent="0.75">
      <c r="A1442" s="71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</row>
    <row r="1443" spans="1:42" x14ac:dyDescent="0.75">
      <c r="A1443" s="71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T1443" s="71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</row>
    <row r="1444" spans="1:42" x14ac:dyDescent="0.75">
      <c r="A1444" s="71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T1444" s="71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</row>
    <row r="1445" spans="1:42" x14ac:dyDescent="0.75">
      <c r="A1445" s="71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T1445" s="71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</row>
    <row r="1446" spans="1:42" x14ac:dyDescent="0.75">
      <c r="A1446" s="71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T1446" s="71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</row>
    <row r="1447" spans="1:42" x14ac:dyDescent="0.75">
      <c r="A1447" s="71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T1447" s="71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</row>
    <row r="1448" spans="1:42" x14ac:dyDescent="0.75">
      <c r="A1448" s="71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T1448" s="71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</row>
    <row r="1449" spans="1:42" x14ac:dyDescent="0.75">
      <c r="A1449" s="71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T1449" s="71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</row>
    <row r="1450" spans="1:42" x14ac:dyDescent="0.75">
      <c r="A1450" s="71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T1450" s="71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</row>
    <row r="1451" spans="1:42" x14ac:dyDescent="0.75">
      <c r="A1451" s="71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T1451" s="71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</row>
    <row r="1452" spans="1:42" x14ac:dyDescent="0.75">
      <c r="A1452" s="71"/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T1452" s="71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</row>
    <row r="1453" spans="1:42" x14ac:dyDescent="0.75">
      <c r="A1453" s="71"/>
      <c r="B1453" s="71"/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T1453" s="71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</row>
    <row r="1454" spans="1:42" x14ac:dyDescent="0.75">
      <c r="A1454" s="71"/>
      <c r="B1454" s="71"/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T1454" s="71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</row>
    <row r="1455" spans="1:42" x14ac:dyDescent="0.75">
      <c r="A1455" s="71"/>
      <c r="B1455" s="71"/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</row>
    <row r="1456" spans="1:42" x14ac:dyDescent="0.75">
      <c r="A1456" s="71"/>
      <c r="B1456" s="71"/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T1456" s="71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</row>
    <row r="1457" spans="1:42" x14ac:dyDescent="0.75">
      <c r="A1457" s="71"/>
      <c r="B1457" s="71"/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</row>
    <row r="1458" spans="1:42" x14ac:dyDescent="0.75">
      <c r="A1458" s="71"/>
      <c r="B1458" s="71"/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T1458" s="71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</row>
    <row r="1459" spans="1:42" x14ac:dyDescent="0.75">
      <c r="A1459" s="71"/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T1459" s="71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</row>
    <row r="1460" spans="1:42" x14ac:dyDescent="0.75">
      <c r="A1460" s="71"/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T1460" s="71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</row>
    <row r="1461" spans="1:42" x14ac:dyDescent="0.75">
      <c r="A1461" s="71"/>
      <c r="B1461" s="71"/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T1461" s="71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</row>
    <row r="1462" spans="1:42" x14ac:dyDescent="0.75">
      <c r="A1462" s="71"/>
      <c r="B1462" s="71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T1462" s="71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</row>
    <row r="1463" spans="1:42" x14ac:dyDescent="0.75">
      <c r="A1463" s="71"/>
      <c r="B1463" s="71"/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T1463" s="71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</row>
    <row r="1464" spans="1:42" x14ac:dyDescent="0.75">
      <c r="A1464" s="71"/>
      <c r="B1464" s="71"/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T1464" s="71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</row>
    <row r="1465" spans="1:42" x14ac:dyDescent="0.75">
      <c r="A1465" s="71"/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T1465" s="71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</row>
    <row r="1466" spans="1:42" x14ac:dyDescent="0.75">
      <c r="A1466" s="71"/>
      <c r="B1466" s="71"/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T1466" s="71"/>
      <c r="U1466" s="71"/>
      <c r="V1466" s="71"/>
      <c r="W1466" s="71"/>
      <c r="X1466" s="71"/>
      <c r="Y1466" s="71"/>
      <c r="Z1466" s="71"/>
      <c r="AA1466" s="71"/>
      <c r="AB1466" s="71"/>
      <c r="AC1466" s="71"/>
      <c r="AD1466" s="71"/>
      <c r="AE1466" s="71"/>
      <c r="AF1466" s="71"/>
      <c r="AG1466" s="71"/>
      <c r="AH1466" s="71"/>
      <c r="AI1466" s="71"/>
      <c r="AJ1466" s="71"/>
      <c r="AK1466" s="71"/>
      <c r="AL1466" s="71"/>
      <c r="AM1466" s="71"/>
      <c r="AN1466" s="71"/>
      <c r="AO1466" s="71"/>
      <c r="AP1466" s="71"/>
    </row>
    <row r="1467" spans="1:42" x14ac:dyDescent="0.75">
      <c r="A1467" s="71"/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T1467" s="71"/>
      <c r="U1467" s="71"/>
      <c r="V1467" s="71"/>
      <c r="W1467" s="71"/>
      <c r="X1467" s="71"/>
      <c r="Y1467" s="71"/>
      <c r="Z1467" s="71"/>
      <c r="AA1467" s="71"/>
      <c r="AB1467" s="71"/>
      <c r="AC1467" s="71"/>
      <c r="AD1467" s="71"/>
      <c r="AE1467" s="71"/>
      <c r="AF1467" s="71"/>
      <c r="AG1467" s="71"/>
      <c r="AH1467" s="71"/>
      <c r="AI1467" s="71"/>
      <c r="AJ1467" s="71"/>
      <c r="AK1467" s="71"/>
      <c r="AL1467" s="71"/>
      <c r="AM1467" s="71"/>
      <c r="AN1467" s="71"/>
      <c r="AO1467" s="71"/>
      <c r="AP1467" s="71"/>
    </row>
    <row r="1468" spans="1:42" x14ac:dyDescent="0.75">
      <c r="A1468" s="71"/>
      <c r="B1468" s="71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T1468" s="71"/>
      <c r="U1468" s="71"/>
      <c r="V1468" s="71"/>
      <c r="W1468" s="71"/>
      <c r="X1468" s="71"/>
      <c r="Y1468" s="71"/>
      <c r="Z1468" s="71"/>
      <c r="AA1468" s="71"/>
      <c r="AB1468" s="71"/>
      <c r="AC1468" s="71"/>
      <c r="AD1468" s="71"/>
      <c r="AE1468" s="71"/>
      <c r="AF1468" s="71"/>
      <c r="AG1468" s="71"/>
      <c r="AH1468" s="71"/>
      <c r="AI1468" s="71"/>
      <c r="AJ1468" s="71"/>
      <c r="AK1468" s="71"/>
      <c r="AL1468" s="71"/>
      <c r="AM1468" s="71"/>
      <c r="AN1468" s="71"/>
      <c r="AO1468" s="71"/>
      <c r="AP1468" s="71"/>
    </row>
    <row r="1469" spans="1:42" x14ac:dyDescent="0.75">
      <c r="A1469" s="71"/>
      <c r="B1469" s="71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T1469" s="71"/>
      <c r="U1469" s="71"/>
      <c r="V1469" s="71"/>
      <c r="W1469" s="71"/>
      <c r="X1469" s="71"/>
      <c r="Y1469" s="71"/>
      <c r="Z1469" s="71"/>
      <c r="AA1469" s="71"/>
      <c r="AB1469" s="71"/>
      <c r="AC1469" s="71"/>
      <c r="AD1469" s="71"/>
      <c r="AE1469" s="71"/>
      <c r="AF1469" s="71"/>
      <c r="AG1469" s="71"/>
      <c r="AH1469" s="71"/>
      <c r="AI1469" s="71"/>
      <c r="AJ1469" s="71"/>
      <c r="AK1469" s="71"/>
      <c r="AL1469" s="71"/>
      <c r="AM1469" s="71"/>
      <c r="AN1469" s="71"/>
      <c r="AO1469" s="71"/>
      <c r="AP1469" s="71"/>
    </row>
    <row r="1470" spans="1:42" x14ac:dyDescent="0.75">
      <c r="A1470" s="71"/>
      <c r="B1470" s="71"/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T1470" s="71"/>
      <c r="U1470" s="71"/>
      <c r="V1470" s="71"/>
      <c r="W1470" s="71"/>
      <c r="X1470" s="71"/>
      <c r="Y1470" s="71"/>
      <c r="Z1470" s="71"/>
      <c r="AA1470" s="71"/>
      <c r="AB1470" s="71"/>
      <c r="AC1470" s="71"/>
      <c r="AD1470" s="71"/>
      <c r="AE1470" s="71"/>
      <c r="AF1470" s="71"/>
      <c r="AG1470" s="71"/>
      <c r="AH1470" s="71"/>
      <c r="AI1470" s="71"/>
      <c r="AJ1470" s="71"/>
      <c r="AK1470" s="71"/>
      <c r="AL1470" s="71"/>
      <c r="AM1470" s="71"/>
      <c r="AN1470" s="71"/>
      <c r="AO1470" s="71"/>
      <c r="AP1470" s="71"/>
    </row>
    <row r="1471" spans="1:42" x14ac:dyDescent="0.75">
      <c r="A1471" s="71"/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T1471" s="71"/>
      <c r="U1471" s="71"/>
      <c r="V1471" s="71"/>
      <c r="W1471" s="71"/>
      <c r="X1471" s="71"/>
      <c r="Y1471" s="71"/>
      <c r="Z1471" s="71"/>
      <c r="AA1471" s="71"/>
      <c r="AB1471" s="71"/>
      <c r="AC1471" s="71"/>
      <c r="AD1471" s="71"/>
      <c r="AE1471" s="71"/>
      <c r="AF1471" s="71"/>
      <c r="AG1471" s="71"/>
      <c r="AH1471" s="71"/>
      <c r="AI1471" s="71"/>
      <c r="AJ1471" s="71"/>
      <c r="AK1471" s="71"/>
      <c r="AL1471" s="71"/>
      <c r="AM1471" s="71"/>
      <c r="AN1471" s="71"/>
      <c r="AO1471" s="71"/>
      <c r="AP1471" s="71"/>
    </row>
    <row r="1472" spans="1:42" x14ac:dyDescent="0.75">
      <c r="A1472" s="71"/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T1472" s="71"/>
      <c r="U1472" s="71"/>
      <c r="V1472" s="71"/>
      <c r="W1472" s="71"/>
      <c r="X1472" s="71"/>
      <c r="Y1472" s="71"/>
      <c r="Z1472" s="71"/>
      <c r="AA1472" s="71"/>
      <c r="AB1472" s="71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</row>
    <row r="1473" spans="1:42" x14ac:dyDescent="0.75">
      <c r="A1473" s="71"/>
      <c r="B1473" s="71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T1473" s="71"/>
      <c r="U1473" s="71"/>
      <c r="V1473" s="71"/>
      <c r="W1473" s="71"/>
      <c r="X1473" s="71"/>
      <c r="Y1473" s="71"/>
      <c r="Z1473" s="71"/>
      <c r="AA1473" s="71"/>
      <c r="AB1473" s="71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</row>
    <row r="1474" spans="1:42" x14ac:dyDescent="0.75">
      <c r="A1474" s="71"/>
      <c r="B1474" s="71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T1474" s="71"/>
      <c r="U1474" s="71"/>
      <c r="V1474" s="71"/>
      <c r="W1474" s="71"/>
      <c r="X1474" s="71"/>
      <c r="Y1474" s="71"/>
      <c r="Z1474" s="71"/>
      <c r="AA1474" s="71"/>
      <c r="AB1474" s="71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</row>
    <row r="1475" spans="1:42" x14ac:dyDescent="0.75">
      <c r="A1475" s="71"/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T1475" s="71"/>
      <c r="U1475" s="71"/>
      <c r="V1475" s="71"/>
      <c r="W1475" s="71"/>
      <c r="X1475" s="71"/>
      <c r="Y1475" s="71"/>
      <c r="Z1475" s="71"/>
      <c r="AA1475" s="71"/>
      <c r="AB1475" s="71"/>
      <c r="AC1475" s="71"/>
      <c r="AD1475" s="71"/>
      <c r="AE1475" s="71"/>
      <c r="AF1475" s="71"/>
      <c r="AG1475" s="71"/>
      <c r="AH1475" s="71"/>
      <c r="AI1475" s="71"/>
      <c r="AJ1475" s="71"/>
      <c r="AK1475" s="71"/>
      <c r="AL1475" s="71"/>
      <c r="AM1475" s="71"/>
      <c r="AN1475" s="71"/>
      <c r="AO1475" s="71"/>
      <c r="AP1475" s="71"/>
    </row>
    <row r="1476" spans="1:42" x14ac:dyDescent="0.75">
      <c r="A1476" s="71"/>
      <c r="B1476" s="71"/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T1476" s="71"/>
      <c r="U1476" s="71"/>
      <c r="V1476" s="71"/>
      <c r="W1476" s="71"/>
      <c r="X1476" s="71"/>
      <c r="Y1476" s="71"/>
      <c r="Z1476" s="71"/>
      <c r="AA1476" s="71"/>
      <c r="AB1476" s="71"/>
      <c r="AC1476" s="71"/>
      <c r="AD1476" s="71"/>
      <c r="AE1476" s="71"/>
      <c r="AF1476" s="71"/>
      <c r="AG1476" s="71"/>
      <c r="AH1476" s="71"/>
      <c r="AI1476" s="71"/>
      <c r="AJ1476" s="71"/>
      <c r="AK1476" s="71"/>
      <c r="AL1476" s="71"/>
      <c r="AM1476" s="71"/>
      <c r="AN1476" s="71"/>
      <c r="AO1476" s="71"/>
      <c r="AP1476" s="71"/>
    </row>
    <row r="1477" spans="1:42" x14ac:dyDescent="0.75">
      <c r="A1477" s="71"/>
      <c r="B1477" s="71"/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T1477" s="71"/>
      <c r="U1477" s="71"/>
      <c r="V1477" s="71"/>
      <c r="W1477" s="71"/>
      <c r="X1477" s="71"/>
      <c r="Y1477" s="71"/>
      <c r="Z1477" s="71"/>
      <c r="AA1477" s="71"/>
      <c r="AB1477" s="71"/>
      <c r="AC1477" s="71"/>
      <c r="AD1477" s="71"/>
      <c r="AE1477" s="71"/>
      <c r="AF1477" s="71"/>
      <c r="AG1477" s="71"/>
      <c r="AH1477" s="71"/>
      <c r="AI1477" s="71"/>
      <c r="AJ1477" s="71"/>
      <c r="AK1477" s="71"/>
      <c r="AL1477" s="71"/>
      <c r="AM1477" s="71"/>
      <c r="AN1477" s="71"/>
      <c r="AO1477" s="71"/>
      <c r="AP1477" s="71"/>
    </row>
    <row r="1478" spans="1:42" x14ac:dyDescent="0.75">
      <c r="A1478" s="71"/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T1478" s="71"/>
      <c r="U1478" s="71"/>
      <c r="V1478" s="71"/>
      <c r="W1478" s="71"/>
      <c r="X1478" s="71"/>
      <c r="Y1478" s="71"/>
      <c r="Z1478" s="71"/>
      <c r="AA1478" s="71"/>
      <c r="AB1478" s="71"/>
      <c r="AC1478" s="71"/>
      <c r="AD1478" s="71"/>
      <c r="AE1478" s="71"/>
      <c r="AF1478" s="71"/>
      <c r="AG1478" s="71"/>
      <c r="AH1478" s="71"/>
      <c r="AI1478" s="71"/>
      <c r="AJ1478" s="71"/>
      <c r="AK1478" s="71"/>
      <c r="AL1478" s="71"/>
      <c r="AM1478" s="71"/>
      <c r="AN1478" s="71"/>
      <c r="AO1478" s="71"/>
      <c r="AP1478" s="71"/>
    </row>
    <row r="1479" spans="1:42" x14ac:dyDescent="0.75">
      <c r="A1479" s="71"/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T1479" s="71"/>
      <c r="U1479" s="71"/>
      <c r="V1479" s="71"/>
      <c r="W1479" s="71"/>
      <c r="X1479" s="71"/>
      <c r="Y1479" s="71"/>
      <c r="Z1479" s="71"/>
      <c r="AA1479" s="71"/>
      <c r="AB1479" s="71"/>
      <c r="AC1479" s="71"/>
      <c r="AD1479" s="71"/>
      <c r="AE1479" s="71"/>
      <c r="AF1479" s="71"/>
      <c r="AG1479" s="71"/>
      <c r="AH1479" s="71"/>
      <c r="AI1479" s="71"/>
      <c r="AJ1479" s="71"/>
      <c r="AK1479" s="71"/>
      <c r="AL1479" s="71"/>
      <c r="AM1479" s="71"/>
      <c r="AN1479" s="71"/>
      <c r="AO1479" s="71"/>
      <c r="AP1479" s="71"/>
    </row>
    <row r="1480" spans="1:42" x14ac:dyDescent="0.75">
      <c r="A1480" s="71"/>
      <c r="B1480" s="71"/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T1480" s="71"/>
      <c r="U1480" s="71"/>
      <c r="V1480" s="71"/>
      <c r="W1480" s="71"/>
      <c r="X1480" s="71"/>
      <c r="Y1480" s="71"/>
      <c r="Z1480" s="71"/>
      <c r="AA1480" s="71"/>
      <c r="AB1480" s="71"/>
      <c r="AC1480" s="71"/>
      <c r="AD1480" s="71"/>
      <c r="AE1480" s="71"/>
      <c r="AF1480" s="71"/>
      <c r="AG1480" s="71"/>
      <c r="AH1480" s="71"/>
      <c r="AI1480" s="71"/>
      <c r="AJ1480" s="71"/>
      <c r="AK1480" s="71"/>
      <c r="AL1480" s="71"/>
      <c r="AM1480" s="71"/>
      <c r="AN1480" s="71"/>
      <c r="AO1480" s="71"/>
      <c r="AP1480" s="71"/>
    </row>
    <row r="1481" spans="1:42" x14ac:dyDescent="0.75">
      <c r="A1481" s="71"/>
      <c r="B1481" s="71"/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T1481" s="71"/>
      <c r="U1481" s="71"/>
      <c r="V1481" s="71"/>
      <c r="W1481" s="71"/>
      <c r="X1481" s="71"/>
      <c r="Y1481" s="71"/>
      <c r="Z1481" s="71"/>
      <c r="AA1481" s="71"/>
      <c r="AB1481" s="71"/>
      <c r="AC1481" s="71"/>
      <c r="AD1481" s="71"/>
      <c r="AE1481" s="71"/>
      <c r="AF1481" s="71"/>
      <c r="AG1481" s="71"/>
      <c r="AH1481" s="71"/>
      <c r="AI1481" s="71"/>
      <c r="AJ1481" s="71"/>
      <c r="AK1481" s="71"/>
      <c r="AL1481" s="71"/>
      <c r="AM1481" s="71"/>
      <c r="AN1481" s="71"/>
      <c r="AO1481" s="71"/>
      <c r="AP1481" s="71"/>
    </row>
    <row r="1482" spans="1:42" x14ac:dyDescent="0.75">
      <c r="A1482" s="71"/>
      <c r="B1482" s="71"/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T1482" s="71"/>
      <c r="U1482" s="71"/>
      <c r="V1482" s="71"/>
      <c r="W1482" s="71"/>
      <c r="X1482" s="71"/>
      <c r="Y1482" s="71"/>
      <c r="Z1482" s="71"/>
      <c r="AA1482" s="71"/>
      <c r="AB1482" s="71"/>
      <c r="AC1482" s="71"/>
      <c r="AD1482" s="71"/>
      <c r="AE1482" s="71"/>
      <c r="AF1482" s="71"/>
      <c r="AG1482" s="71"/>
      <c r="AH1482" s="71"/>
      <c r="AI1482" s="71"/>
      <c r="AJ1482" s="71"/>
      <c r="AK1482" s="71"/>
      <c r="AL1482" s="71"/>
      <c r="AM1482" s="71"/>
      <c r="AN1482" s="71"/>
      <c r="AO1482" s="71"/>
      <c r="AP1482" s="71"/>
    </row>
    <row r="1483" spans="1:42" x14ac:dyDescent="0.75">
      <c r="A1483" s="71"/>
      <c r="B1483" s="71"/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T1483" s="71"/>
      <c r="U1483" s="71"/>
      <c r="V1483" s="71"/>
      <c r="W1483" s="71"/>
      <c r="X1483" s="71"/>
      <c r="Y1483" s="71"/>
      <c r="Z1483" s="71"/>
      <c r="AA1483" s="71"/>
      <c r="AB1483" s="71"/>
      <c r="AC1483" s="71"/>
      <c r="AD1483" s="71"/>
      <c r="AE1483" s="71"/>
      <c r="AF1483" s="71"/>
      <c r="AG1483" s="71"/>
      <c r="AH1483" s="71"/>
      <c r="AI1483" s="71"/>
      <c r="AJ1483" s="71"/>
      <c r="AK1483" s="71"/>
      <c r="AL1483" s="71"/>
      <c r="AM1483" s="71"/>
      <c r="AN1483" s="71"/>
      <c r="AO1483" s="71"/>
      <c r="AP1483" s="71"/>
    </row>
    <row r="1484" spans="1:42" x14ac:dyDescent="0.75">
      <c r="A1484" s="71"/>
      <c r="B1484" s="71"/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T1484" s="71"/>
      <c r="U1484" s="71"/>
      <c r="V1484" s="71"/>
      <c r="W1484" s="71"/>
      <c r="X1484" s="71"/>
      <c r="Y1484" s="71"/>
      <c r="Z1484" s="71"/>
      <c r="AA1484" s="71"/>
      <c r="AB1484" s="71"/>
      <c r="AC1484" s="71"/>
      <c r="AD1484" s="71"/>
      <c r="AE1484" s="71"/>
      <c r="AF1484" s="71"/>
      <c r="AG1484" s="71"/>
      <c r="AH1484" s="71"/>
      <c r="AI1484" s="71"/>
      <c r="AJ1484" s="71"/>
      <c r="AK1484" s="71"/>
      <c r="AL1484" s="71"/>
      <c r="AM1484" s="71"/>
      <c r="AN1484" s="71"/>
      <c r="AO1484" s="71"/>
      <c r="AP1484" s="71"/>
    </row>
    <row r="1485" spans="1:42" x14ac:dyDescent="0.75">
      <c r="A1485" s="71"/>
      <c r="B1485" s="71"/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T1485" s="71"/>
      <c r="U1485" s="71"/>
      <c r="V1485" s="71"/>
      <c r="W1485" s="71"/>
      <c r="X1485" s="71"/>
      <c r="Y1485" s="71"/>
      <c r="Z1485" s="71"/>
      <c r="AA1485" s="71"/>
      <c r="AB1485" s="71"/>
      <c r="AC1485" s="71"/>
      <c r="AD1485" s="71"/>
      <c r="AE1485" s="71"/>
      <c r="AF1485" s="71"/>
      <c r="AG1485" s="71"/>
      <c r="AH1485" s="71"/>
      <c r="AI1485" s="71"/>
      <c r="AJ1485" s="71"/>
      <c r="AK1485" s="71"/>
      <c r="AL1485" s="71"/>
      <c r="AM1485" s="71"/>
      <c r="AN1485" s="71"/>
      <c r="AO1485" s="71"/>
      <c r="AP1485" s="71"/>
    </row>
    <row r="1486" spans="1:42" x14ac:dyDescent="0.75">
      <c r="A1486" s="71"/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T1486" s="71"/>
      <c r="U1486" s="71"/>
      <c r="V1486" s="71"/>
      <c r="W1486" s="71"/>
      <c r="X1486" s="71"/>
      <c r="Y1486" s="71"/>
      <c r="Z1486" s="71"/>
      <c r="AA1486" s="71"/>
      <c r="AB1486" s="71"/>
      <c r="AC1486" s="71"/>
      <c r="AD1486" s="71"/>
      <c r="AE1486" s="71"/>
      <c r="AF1486" s="71"/>
      <c r="AG1486" s="71"/>
      <c r="AH1486" s="71"/>
      <c r="AI1486" s="71"/>
      <c r="AJ1486" s="71"/>
      <c r="AK1486" s="71"/>
      <c r="AL1486" s="71"/>
      <c r="AM1486" s="71"/>
      <c r="AN1486" s="71"/>
      <c r="AO1486" s="71"/>
      <c r="AP1486" s="71"/>
    </row>
    <row r="1487" spans="1:42" x14ac:dyDescent="0.75">
      <c r="A1487" s="71"/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T1487" s="71"/>
      <c r="U1487" s="71"/>
      <c r="V1487" s="71"/>
      <c r="W1487" s="71"/>
      <c r="X1487" s="71"/>
      <c r="Y1487" s="71"/>
      <c r="Z1487" s="71"/>
      <c r="AA1487" s="71"/>
      <c r="AB1487" s="71"/>
      <c r="AC1487" s="71"/>
      <c r="AD1487" s="71"/>
      <c r="AE1487" s="71"/>
      <c r="AF1487" s="71"/>
      <c r="AG1487" s="71"/>
      <c r="AH1487" s="71"/>
      <c r="AI1487" s="71"/>
      <c r="AJ1487" s="71"/>
      <c r="AK1487" s="71"/>
      <c r="AL1487" s="71"/>
      <c r="AM1487" s="71"/>
      <c r="AN1487" s="71"/>
      <c r="AO1487" s="71"/>
      <c r="AP1487" s="71"/>
    </row>
    <row r="1488" spans="1:42" x14ac:dyDescent="0.75">
      <c r="A1488" s="71"/>
      <c r="B1488" s="71"/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T1488" s="71"/>
      <c r="U1488" s="71"/>
      <c r="V1488" s="71"/>
      <c r="W1488" s="71"/>
      <c r="X1488" s="71"/>
      <c r="Y1488" s="71"/>
      <c r="Z1488" s="71"/>
      <c r="AA1488" s="71"/>
      <c r="AB1488" s="71"/>
      <c r="AC1488" s="71"/>
      <c r="AD1488" s="71"/>
      <c r="AE1488" s="71"/>
      <c r="AF1488" s="71"/>
      <c r="AG1488" s="71"/>
      <c r="AH1488" s="71"/>
      <c r="AI1488" s="71"/>
      <c r="AJ1488" s="71"/>
      <c r="AK1488" s="71"/>
      <c r="AL1488" s="71"/>
      <c r="AM1488" s="71"/>
      <c r="AN1488" s="71"/>
      <c r="AO1488" s="71"/>
      <c r="AP1488" s="71"/>
    </row>
    <row r="1489" spans="1:42" x14ac:dyDescent="0.75">
      <c r="A1489" s="71"/>
      <c r="B1489" s="71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T1489" s="71"/>
      <c r="U1489" s="71"/>
      <c r="V1489" s="71"/>
      <c r="W1489" s="71"/>
      <c r="X1489" s="71"/>
      <c r="Y1489" s="71"/>
      <c r="Z1489" s="71"/>
      <c r="AA1489" s="71"/>
      <c r="AB1489" s="71"/>
      <c r="AC1489" s="71"/>
      <c r="AD1489" s="71"/>
      <c r="AE1489" s="71"/>
      <c r="AF1489" s="71"/>
      <c r="AG1489" s="71"/>
      <c r="AH1489" s="71"/>
      <c r="AI1489" s="71"/>
      <c r="AJ1489" s="71"/>
      <c r="AK1489" s="71"/>
      <c r="AL1489" s="71"/>
      <c r="AM1489" s="71"/>
      <c r="AN1489" s="71"/>
      <c r="AO1489" s="71"/>
      <c r="AP1489" s="71"/>
    </row>
    <row r="1490" spans="1:42" x14ac:dyDescent="0.75">
      <c r="A1490" s="71"/>
      <c r="B1490" s="71"/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T1490" s="71"/>
      <c r="U1490" s="71"/>
      <c r="V1490" s="71"/>
      <c r="W1490" s="71"/>
      <c r="X1490" s="71"/>
      <c r="Y1490" s="71"/>
      <c r="Z1490" s="71"/>
      <c r="AA1490" s="71"/>
      <c r="AB1490" s="71"/>
      <c r="AC1490" s="71"/>
      <c r="AD1490" s="71"/>
      <c r="AE1490" s="71"/>
      <c r="AF1490" s="71"/>
      <c r="AG1490" s="71"/>
      <c r="AH1490" s="71"/>
      <c r="AI1490" s="71"/>
      <c r="AJ1490" s="71"/>
      <c r="AK1490" s="71"/>
      <c r="AL1490" s="71"/>
      <c r="AM1490" s="71"/>
      <c r="AN1490" s="71"/>
      <c r="AO1490" s="71"/>
      <c r="AP1490" s="71"/>
    </row>
    <row r="1491" spans="1:42" x14ac:dyDescent="0.75">
      <c r="A1491" s="71"/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T1491" s="71"/>
      <c r="U1491" s="71"/>
      <c r="V1491" s="71"/>
      <c r="W1491" s="71"/>
      <c r="X1491" s="71"/>
      <c r="Y1491" s="71"/>
      <c r="Z1491" s="71"/>
      <c r="AA1491" s="71"/>
      <c r="AB1491" s="71"/>
      <c r="AC1491" s="71"/>
      <c r="AD1491" s="71"/>
      <c r="AE1491" s="71"/>
      <c r="AF1491" s="71"/>
      <c r="AG1491" s="71"/>
      <c r="AH1491" s="71"/>
      <c r="AI1491" s="71"/>
      <c r="AJ1491" s="71"/>
      <c r="AK1491" s="71"/>
      <c r="AL1491" s="71"/>
      <c r="AM1491" s="71"/>
      <c r="AN1491" s="71"/>
      <c r="AO1491" s="71"/>
      <c r="AP1491" s="71"/>
    </row>
    <row r="1492" spans="1:42" x14ac:dyDescent="0.75">
      <c r="A1492" s="71"/>
      <c r="B1492" s="71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T1492" s="71"/>
      <c r="U1492" s="71"/>
      <c r="V1492" s="71"/>
      <c r="W1492" s="71"/>
      <c r="X1492" s="71"/>
      <c r="Y1492" s="71"/>
      <c r="Z1492" s="71"/>
      <c r="AA1492" s="71"/>
      <c r="AB1492" s="71"/>
      <c r="AC1492" s="71"/>
      <c r="AD1492" s="71"/>
      <c r="AE1492" s="71"/>
      <c r="AF1492" s="71"/>
      <c r="AG1492" s="71"/>
      <c r="AH1492" s="71"/>
      <c r="AI1492" s="71"/>
      <c r="AJ1492" s="71"/>
      <c r="AK1492" s="71"/>
      <c r="AL1492" s="71"/>
      <c r="AM1492" s="71"/>
      <c r="AN1492" s="71"/>
      <c r="AO1492" s="71"/>
      <c r="AP1492" s="71"/>
    </row>
    <row r="1493" spans="1:42" x14ac:dyDescent="0.75">
      <c r="A1493" s="71"/>
      <c r="B1493" s="71"/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T1493" s="71"/>
      <c r="U1493" s="71"/>
      <c r="V1493" s="71"/>
      <c r="W1493" s="71"/>
      <c r="X1493" s="71"/>
      <c r="Y1493" s="71"/>
      <c r="Z1493" s="71"/>
      <c r="AA1493" s="71"/>
      <c r="AB1493" s="71"/>
      <c r="AC1493" s="71"/>
      <c r="AD1493" s="71"/>
      <c r="AE1493" s="71"/>
      <c r="AF1493" s="71"/>
      <c r="AG1493" s="71"/>
      <c r="AH1493" s="71"/>
      <c r="AI1493" s="71"/>
      <c r="AJ1493" s="71"/>
      <c r="AK1493" s="71"/>
      <c r="AL1493" s="71"/>
      <c r="AM1493" s="71"/>
      <c r="AN1493" s="71"/>
      <c r="AO1493" s="71"/>
      <c r="AP1493" s="71"/>
    </row>
    <row r="1494" spans="1:42" x14ac:dyDescent="0.75">
      <c r="A1494" s="71"/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T1494" s="71"/>
      <c r="U1494" s="71"/>
      <c r="V1494" s="71"/>
      <c r="W1494" s="71"/>
      <c r="X1494" s="71"/>
      <c r="Y1494" s="71"/>
      <c r="Z1494" s="71"/>
      <c r="AA1494" s="71"/>
      <c r="AB1494" s="71"/>
      <c r="AC1494" s="71"/>
      <c r="AD1494" s="71"/>
      <c r="AE1494" s="71"/>
      <c r="AF1494" s="71"/>
      <c r="AG1494" s="71"/>
      <c r="AH1494" s="71"/>
      <c r="AI1494" s="71"/>
      <c r="AJ1494" s="71"/>
      <c r="AK1494" s="71"/>
      <c r="AL1494" s="71"/>
      <c r="AM1494" s="71"/>
      <c r="AN1494" s="71"/>
      <c r="AO1494" s="71"/>
      <c r="AP1494" s="71"/>
    </row>
    <row r="1495" spans="1:42" x14ac:dyDescent="0.75">
      <c r="A1495" s="71"/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T1495" s="71"/>
      <c r="U1495" s="71"/>
      <c r="V1495" s="71"/>
      <c r="W1495" s="71"/>
      <c r="X1495" s="71"/>
      <c r="Y1495" s="71"/>
      <c r="Z1495" s="71"/>
      <c r="AA1495" s="71"/>
      <c r="AB1495" s="71"/>
      <c r="AC1495" s="71"/>
      <c r="AD1495" s="71"/>
      <c r="AE1495" s="71"/>
      <c r="AF1495" s="71"/>
      <c r="AG1495" s="71"/>
      <c r="AH1495" s="71"/>
      <c r="AI1495" s="71"/>
      <c r="AJ1495" s="71"/>
      <c r="AK1495" s="71"/>
      <c r="AL1495" s="71"/>
      <c r="AM1495" s="71"/>
      <c r="AN1495" s="71"/>
      <c r="AO1495" s="71"/>
      <c r="AP1495" s="71"/>
    </row>
    <row r="1496" spans="1:42" x14ac:dyDescent="0.75">
      <c r="A1496" s="71"/>
      <c r="B1496" s="71"/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T1496" s="71"/>
      <c r="U1496" s="71"/>
      <c r="V1496" s="71"/>
      <c r="W1496" s="71"/>
      <c r="X1496" s="71"/>
      <c r="Y1496" s="71"/>
      <c r="Z1496" s="71"/>
      <c r="AA1496" s="71"/>
      <c r="AB1496" s="71"/>
      <c r="AC1496" s="71"/>
      <c r="AD1496" s="71"/>
      <c r="AE1496" s="71"/>
      <c r="AF1496" s="71"/>
      <c r="AG1496" s="71"/>
      <c r="AH1496" s="71"/>
      <c r="AI1496" s="71"/>
      <c r="AJ1496" s="71"/>
      <c r="AK1496" s="71"/>
      <c r="AL1496" s="71"/>
      <c r="AM1496" s="71"/>
      <c r="AN1496" s="71"/>
      <c r="AO1496" s="71"/>
      <c r="AP1496" s="71"/>
    </row>
    <row r="1497" spans="1:42" x14ac:dyDescent="0.75">
      <c r="A1497" s="71"/>
      <c r="B1497" s="71"/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T1497" s="71"/>
      <c r="U1497" s="71"/>
      <c r="V1497" s="71"/>
      <c r="W1497" s="71"/>
      <c r="X1497" s="71"/>
      <c r="Y1497" s="71"/>
      <c r="Z1497" s="71"/>
      <c r="AA1497" s="71"/>
      <c r="AB1497" s="71"/>
      <c r="AC1497" s="71"/>
      <c r="AD1497" s="71"/>
      <c r="AE1497" s="71"/>
      <c r="AF1497" s="71"/>
      <c r="AG1497" s="71"/>
      <c r="AH1497" s="71"/>
      <c r="AI1497" s="71"/>
      <c r="AJ1497" s="71"/>
      <c r="AK1497" s="71"/>
      <c r="AL1497" s="71"/>
      <c r="AM1497" s="71"/>
      <c r="AN1497" s="71"/>
      <c r="AO1497" s="71"/>
      <c r="AP1497" s="71"/>
    </row>
    <row r="1498" spans="1:42" x14ac:dyDescent="0.75">
      <c r="A1498" s="71"/>
      <c r="B1498" s="71"/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T1498" s="71"/>
      <c r="U1498" s="71"/>
      <c r="V1498" s="71"/>
      <c r="W1498" s="71"/>
      <c r="X1498" s="71"/>
      <c r="Y1498" s="71"/>
      <c r="Z1498" s="71"/>
      <c r="AA1498" s="71"/>
      <c r="AB1498" s="71"/>
      <c r="AC1498" s="71"/>
      <c r="AD1498" s="71"/>
      <c r="AE1498" s="71"/>
      <c r="AF1498" s="71"/>
      <c r="AG1498" s="71"/>
      <c r="AH1498" s="71"/>
      <c r="AI1498" s="71"/>
      <c r="AJ1498" s="71"/>
      <c r="AK1498" s="71"/>
      <c r="AL1498" s="71"/>
      <c r="AM1498" s="71"/>
      <c r="AN1498" s="71"/>
      <c r="AO1498" s="71"/>
      <c r="AP1498" s="71"/>
    </row>
    <row r="1499" spans="1:42" x14ac:dyDescent="0.75">
      <c r="A1499" s="71"/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T1499" s="71"/>
      <c r="U1499" s="71"/>
      <c r="V1499" s="71"/>
      <c r="W1499" s="71"/>
      <c r="X1499" s="71"/>
      <c r="Y1499" s="71"/>
      <c r="Z1499" s="71"/>
      <c r="AA1499" s="71"/>
      <c r="AB1499" s="71"/>
      <c r="AC1499" s="71"/>
      <c r="AD1499" s="71"/>
      <c r="AE1499" s="71"/>
      <c r="AF1499" s="71"/>
      <c r="AG1499" s="71"/>
      <c r="AH1499" s="71"/>
      <c r="AI1499" s="71"/>
      <c r="AJ1499" s="71"/>
      <c r="AK1499" s="71"/>
      <c r="AL1499" s="71"/>
      <c r="AM1499" s="71"/>
      <c r="AN1499" s="71"/>
      <c r="AO1499" s="71"/>
      <c r="AP1499" s="71"/>
    </row>
    <row r="1500" spans="1:42" x14ac:dyDescent="0.75">
      <c r="A1500" s="71"/>
      <c r="B1500" s="71"/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T1500" s="71"/>
      <c r="U1500" s="71"/>
      <c r="V1500" s="71"/>
      <c r="W1500" s="71"/>
      <c r="X1500" s="71"/>
      <c r="Y1500" s="71"/>
      <c r="Z1500" s="71"/>
      <c r="AA1500" s="71"/>
      <c r="AB1500" s="71"/>
      <c r="AC1500" s="71"/>
      <c r="AD1500" s="71"/>
      <c r="AE1500" s="71"/>
      <c r="AF1500" s="71"/>
      <c r="AG1500" s="71"/>
      <c r="AH1500" s="71"/>
      <c r="AI1500" s="71"/>
      <c r="AJ1500" s="71"/>
      <c r="AK1500" s="71"/>
      <c r="AL1500" s="71"/>
      <c r="AM1500" s="71"/>
      <c r="AN1500" s="71"/>
      <c r="AO1500" s="71"/>
      <c r="AP1500" s="71"/>
    </row>
    <row r="1501" spans="1:42" x14ac:dyDescent="0.75">
      <c r="A1501" s="71"/>
      <c r="B1501" s="71"/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T1501" s="71"/>
      <c r="U1501" s="71"/>
      <c r="V1501" s="71"/>
      <c r="W1501" s="71"/>
      <c r="X1501" s="71"/>
      <c r="Y1501" s="71"/>
      <c r="Z1501" s="71"/>
      <c r="AA1501" s="71"/>
      <c r="AB1501" s="71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</row>
    <row r="1502" spans="1:42" x14ac:dyDescent="0.75">
      <c r="A1502" s="71"/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T1502" s="71"/>
      <c r="U1502" s="71"/>
      <c r="V1502" s="71"/>
      <c r="W1502" s="71"/>
      <c r="X1502" s="71"/>
      <c r="Y1502" s="71"/>
      <c r="Z1502" s="71"/>
      <c r="AA1502" s="71"/>
      <c r="AB1502" s="71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</row>
    <row r="1503" spans="1:42" x14ac:dyDescent="0.75">
      <c r="A1503" s="71"/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T1503" s="71"/>
      <c r="U1503" s="71"/>
      <c r="V1503" s="71"/>
      <c r="W1503" s="71"/>
      <c r="X1503" s="71"/>
      <c r="Y1503" s="71"/>
      <c r="Z1503" s="71"/>
      <c r="AA1503" s="71"/>
      <c r="AB1503" s="71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</row>
    <row r="1504" spans="1:42" x14ac:dyDescent="0.75">
      <c r="A1504" s="71"/>
      <c r="B1504" s="71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T1504" s="71"/>
      <c r="U1504" s="71"/>
      <c r="V1504" s="71"/>
      <c r="W1504" s="71"/>
      <c r="X1504" s="71"/>
      <c r="Y1504" s="71"/>
      <c r="Z1504" s="71"/>
      <c r="AA1504" s="71"/>
      <c r="AB1504" s="71"/>
      <c r="AC1504" s="71"/>
      <c r="AD1504" s="71"/>
      <c r="AE1504" s="71"/>
      <c r="AF1504" s="71"/>
      <c r="AG1504" s="71"/>
      <c r="AH1504" s="71"/>
      <c r="AI1504" s="71"/>
      <c r="AJ1504" s="71"/>
      <c r="AK1504" s="71"/>
      <c r="AL1504" s="71"/>
      <c r="AM1504" s="71"/>
      <c r="AN1504" s="71"/>
      <c r="AO1504" s="71"/>
      <c r="AP1504" s="71"/>
    </row>
    <row r="1505" spans="1:42" x14ac:dyDescent="0.75">
      <c r="A1505" s="71"/>
      <c r="B1505" s="71"/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T1505" s="71"/>
      <c r="U1505" s="71"/>
      <c r="V1505" s="71"/>
      <c r="W1505" s="71"/>
      <c r="X1505" s="71"/>
      <c r="Y1505" s="71"/>
      <c r="Z1505" s="71"/>
      <c r="AA1505" s="71"/>
      <c r="AB1505" s="71"/>
      <c r="AC1505" s="71"/>
      <c r="AD1505" s="71"/>
      <c r="AE1505" s="71"/>
      <c r="AF1505" s="71"/>
      <c r="AG1505" s="71"/>
      <c r="AH1505" s="71"/>
      <c r="AI1505" s="71"/>
      <c r="AJ1505" s="71"/>
      <c r="AK1505" s="71"/>
      <c r="AL1505" s="71"/>
      <c r="AM1505" s="71"/>
      <c r="AN1505" s="71"/>
      <c r="AO1505" s="71"/>
      <c r="AP1505" s="71"/>
    </row>
    <row r="1506" spans="1:42" x14ac:dyDescent="0.75">
      <c r="A1506" s="71"/>
      <c r="B1506" s="71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T1506" s="71"/>
      <c r="U1506" s="71"/>
      <c r="V1506" s="71"/>
      <c r="W1506" s="71"/>
      <c r="X1506" s="71"/>
      <c r="Y1506" s="71"/>
      <c r="Z1506" s="71"/>
      <c r="AA1506" s="71"/>
      <c r="AB1506" s="71"/>
      <c r="AC1506" s="71"/>
      <c r="AD1506" s="71"/>
      <c r="AE1506" s="71"/>
      <c r="AF1506" s="71"/>
      <c r="AG1506" s="71"/>
      <c r="AH1506" s="71"/>
      <c r="AI1506" s="71"/>
      <c r="AJ1506" s="71"/>
      <c r="AK1506" s="71"/>
      <c r="AL1506" s="71"/>
      <c r="AM1506" s="71"/>
      <c r="AN1506" s="71"/>
      <c r="AO1506" s="71"/>
      <c r="AP1506" s="71"/>
    </row>
    <row r="1507" spans="1:42" x14ac:dyDescent="0.75">
      <c r="A1507" s="71"/>
      <c r="B1507" s="71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T1507" s="71"/>
      <c r="U1507" s="71"/>
      <c r="V1507" s="71"/>
      <c r="W1507" s="71"/>
      <c r="X1507" s="71"/>
      <c r="Y1507" s="71"/>
      <c r="Z1507" s="71"/>
      <c r="AA1507" s="71"/>
      <c r="AB1507" s="71"/>
      <c r="AC1507" s="71"/>
      <c r="AD1507" s="71"/>
      <c r="AE1507" s="71"/>
      <c r="AF1507" s="71"/>
      <c r="AG1507" s="71"/>
      <c r="AH1507" s="71"/>
      <c r="AI1507" s="71"/>
      <c r="AJ1507" s="71"/>
      <c r="AK1507" s="71"/>
      <c r="AL1507" s="71"/>
      <c r="AM1507" s="71"/>
      <c r="AN1507" s="71"/>
      <c r="AO1507" s="71"/>
      <c r="AP1507" s="71"/>
    </row>
    <row r="1508" spans="1:42" x14ac:dyDescent="0.75">
      <c r="A1508" s="71"/>
      <c r="B1508" s="71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T1508" s="71"/>
      <c r="U1508" s="71"/>
      <c r="V1508" s="71"/>
      <c r="W1508" s="71"/>
      <c r="X1508" s="71"/>
      <c r="Y1508" s="71"/>
      <c r="Z1508" s="71"/>
      <c r="AA1508" s="71"/>
      <c r="AB1508" s="71"/>
      <c r="AC1508" s="71"/>
      <c r="AD1508" s="71"/>
      <c r="AE1508" s="71"/>
      <c r="AF1508" s="71"/>
      <c r="AG1508" s="71"/>
      <c r="AH1508" s="71"/>
      <c r="AI1508" s="71"/>
      <c r="AJ1508" s="71"/>
      <c r="AK1508" s="71"/>
      <c r="AL1508" s="71"/>
      <c r="AM1508" s="71"/>
      <c r="AN1508" s="71"/>
      <c r="AO1508" s="71"/>
      <c r="AP1508" s="71"/>
    </row>
    <row r="1509" spans="1:42" x14ac:dyDescent="0.75">
      <c r="A1509" s="71"/>
      <c r="B1509" s="71"/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T1509" s="71"/>
      <c r="U1509" s="71"/>
      <c r="V1509" s="71"/>
      <c r="W1509" s="71"/>
      <c r="X1509" s="71"/>
      <c r="Y1509" s="71"/>
      <c r="Z1509" s="71"/>
      <c r="AA1509" s="71"/>
      <c r="AB1509" s="71"/>
      <c r="AC1509" s="71"/>
      <c r="AD1509" s="71"/>
      <c r="AE1509" s="71"/>
      <c r="AF1509" s="71"/>
      <c r="AG1509" s="71"/>
      <c r="AH1509" s="71"/>
      <c r="AI1509" s="71"/>
      <c r="AJ1509" s="71"/>
      <c r="AK1509" s="71"/>
      <c r="AL1509" s="71"/>
      <c r="AM1509" s="71"/>
      <c r="AN1509" s="71"/>
      <c r="AO1509" s="71"/>
      <c r="AP1509" s="71"/>
    </row>
    <row r="1510" spans="1:42" x14ac:dyDescent="0.75">
      <c r="A1510" s="71"/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T1510" s="71"/>
      <c r="U1510" s="71"/>
      <c r="V1510" s="71"/>
      <c r="W1510" s="71"/>
      <c r="X1510" s="71"/>
      <c r="Y1510" s="71"/>
      <c r="Z1510" s="71"/>
      <c r="AA1510" s="71"/>
      <c r="AB1510" s="71"/>
      <c r="AC1510" s="71"/>
      <c r="AD1510" s="71"/>
      <c r="AE1510" s="71"/>
      <c r="AF1510" s="71"/>
      <c r="AG1510" s="71"/>
      <c r="AH1510" s="71"/>
      <c r="AI1510" s="71"/>
      <c r="AJ1510" s="71"/>
      <c r="AK1510" s="71"/>
      <c r="AL1510" s="71"/>
      <c r="AM1510" s="71"/>
      <c r="AN1510" s="71"/>
      <c r="AO1510" s="71"/>
      <c r="AP1510" s="71"/>
    </row>
    <row r="1511" spans="1:42" x14ac:dyDescent="0.75">
      <c r="A1511" s="71"/>
      <c r="B1511" s="71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T1511" s="71"/>
      <c r="U1511" s="71"/>
      <c r="V1511" s="71"/>
      <c r="W1511" s="71"/>
      <c r="X1511" s="71"/>
      <c r="Y1511" s="71"/>
      <c r="Z1511" s="71"/>
      <c r="AA1511" s="71"/>
      <c r="AB1511" s="71"/>
      <c r="AC1511" s="71"/>
      <c r="AD1511" s="71"/>
      <c r="AE1511" s="71"/>
      <c r="AF1511" s="71"/>
      <c r="AG1511" s="71"/>
      <c r="AH1511" s="71"/>
      <c r="AI1511" s="71"/>
      <c r="AJ1511" s="71"/>
      <c r="AK1511" s="71"/>
      <c r="AL1511" s="71"/>
      <c r="AM1511" s="71"/>
      <c r="AN1511" s="71"/>
      <c r="AO1511" s="71"/>
      <c r="AP1511" s="71"/>
    </row>
    <row r="1512" spans="1:42" x14ac:dyDescent="0.75">
      <c r="A1512" s="71"/>
      <c r="B1512" s="71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T1512" s="71"/>
      <c r="U1512" s="71"/>
      <c r="V1512" s="71"/>
      <c r="W1512" s="71"/>
      <c r="X1512" s="71"/>
      <c r="Y1512" s="71"/>
      <c r="Z1512" s="71"/>
      <c r="AA1512" s="71"/>
      <c r="AB1512" s="71"/>
      <c r="AC1512" s="71"/>
      <c r="AD1512" s="71"/>
      <c r="AE1512" s="71"/>
      <c r="AF1512" s="71"/>
      <c r="AG1512" s="71"/>
      <c r="AH1512" s="71"/>
      <c r="AI1512" s="71"/>
      <c r="AJ1512" s="71"/>
      <c r="AK1512" s="71"/>
      <c r="AL1512" s="71"/>
      <c r="AM1512" s="71"/>
      <c r="AN1512" s="71"/>
      <c r="AO1512" s="71"/>
      <c r="AP1512" s="71"/>
    </row>
    <row r="1513" spans="1:42" x14ac:dyDescent="0.75">
      <c r="A1513" s="71"/>
      <c r="B1513" s="71"/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T1513" s="71"/>
      <c r="U1513" s="71"/>
      <c r="V1513" s="71"/>
      <c r="W1513" s="71"/>
      <c r="X1513" s="71"/>
      <c r="Y1513" s="71"/>
      <c r="Z1513" s="71"/>
      <c r="AA1513" s="71"/>
      <c r="AB1513" s="71"/>
      <c r="AC1513" s="71"/>
      <c r="AD1513" s="71"/>
      <c r="AE1513" s="71"/>
      <c r="AF1513" s="71"/>
      <c r="AG1513" s="71"/>
      <c r="AH1513" s="71"/>
      <c r="AI1513" s="71"/>
      <c r="AJ1513" s="71"/>
      <c r="AK1513" s="71"/>
      <c r="AL1513" s="71"/>
      <c r="AM1513" s="71"/>
      <c r="AN1513" s="71"/>
      <c r="AO1513" s="71"/>
      <c r="AP1513" s="71"/>
    </row>
    <row r="1514" spans="1:42" x14ac:dyDescent="0.75">
      <c r="A1514" s="71"/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T1514" s="71"/>
      <c r="U1514" s="71"/>
      <c r="V1514" s="71"/>
      <c r="W1514" s="71"/>
      <c r="X1514" s="71"/>
      <c r="Y1514" s="71"/>
      <c r="Z1514" s="71"/>
      <c r="AA1514" s="71"/>
      <c r="AB1514" s="71"/>
      <c r="AC1514" s="71"/>
      <c r="AD1514" s="71"/>
      <c r="AE1514" s="71"/>
      <c r="AF1514" s="71"/>
      <c r="AG1514" s="71"/>
      <c r="AH1514" s="71"/>
      <c r="AI1514" s="71"/>
      <c r="AJ1514" s="71"/>
      <c r="AK1514" s="71"/>
      <c r="AL1514" s="71"/>
      <c r="AM1514" s="71"/>
      <c r="AN1514" s="71"/>
      <c r="AO1514" s="71"/>
      <c r="AP1514" s="71"/>
    </row>
    <row r="1515" spans="1:42" x14ac:dyDescent="0.75">
      <c r="A1515" s="71"/>
      <c r="B1515" s="71"/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T1515" s="71"/>
      <c r="U1515" s="71"/>
      <c r="V1515" s="71"/>
      <c r="W1515" s="71"/>
      <c r="X1515" s="71"/>
      <c r="Y1515" s="71"/>
      <c r="Z1515" s="71"/>
      <c r="AA1515" s="71"/>
      <c r="AB1515" s="71"/>
      <c r="AC1515" s="71"/>
      <c r="AD1515" s="71"/>
      <c r="AE1515" s="71"/>
      <c r="AF1515" s="71"/>
      <c r="AG1515" s="71"/>
      <c r="AH1515" s="71"/>
      <c r="AI1515" s="71"/>
      <c r="AJ1515" s="71"/>
      <c r="AK1515" s="71"/>
      <c r="AL1515" s="71"/>
      <c r="AM1515" s="71"/>
      <c r="AN1515" s="71"/>
      <c r="AO1515" s="71"/>
      <c r="AP1515" s="71"/>
    </row>
    <row r="1516" spans="1:42" x14ac:dyDescent="0.75">
      <c r="A1516" s="71"/>
      <c r="B1516" s="71"/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T1516" s="71"/>
      <c r="U1516" s="71"/>
      <c r="V1516" s="71"/>
      <c r="W1516" s="71"/>
      <c r="X1516" s="71"/>
      <c r="Y1516" s="71"/>
      <c r="Z1516" s="71"/>
      <c r="AA1516" s="71"/>
      <c r="AB1516" s="71"/>
      <c r="AC1516" s="71"/>
      <c r="AD1516" s="71"/>
      <c r="AE1516" s="71"/>
      <c r="AF1516" s="71"/>
      <c r="AG1516" s="71"/>
      <c r="AH1516" s="71"/>
      <c r="AI1516" s="71"/>
      <c r="AJ1516" s="71"/>
      <c r="AK1516" s="71"/>
      <c r="AL1516" s="71"/>
      <c r="AM1516" s="71"/>
      <c r="AN1516" s="71"/>
      <c r="AO1516" s="71"/>
      <c r="AP1516" s="71"/>
    </row>
    <row r="1517" spans="1:42" x14ac:dyDescent="0.75">
      <c r="A1517" s="71"/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T1517" s="71"/>
      <c r="U1517" s="71"/>
      <c r="V1517" s="71"/>
      <c r="W1517" s="71"/>
      <c r="X1517" s="71"/>
      <c r="Y1517" s="71"/>
      <c r="Z1517" s="71"/>
      <c r="AA1517" s="71"/>
      <c r="AB1517" s="71"/>
      <c r="AC1517" s="71"/>
      <c r="AD1517" s="71"/>
      <c r="AE1517" s="71"/>
      <c r="AF1517" s="71"/>
      <c r="AG1517" s="71"/>
      <c r="AH1517" s="71"/>
      <c r="AI1517" s="71"/>
      <c r="AJ1517" s="71"/>
      <c r="AK1517" s="71"/>
      <c r="AL1517" s="71"/>
      <c r="AM1517" s="71"/>
      <c r="AN1517" s="71"/>
      <c r="AO1517" s="71"/>
      <c r="AP1517" s="71"/>
    </row>
    <row r="1518" spans="1:42" x14ac:dyDescent="0.75">
      <c r="A1518" s="71"/>
      <c r="B1518" s="71"/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T1518" s="71"/>
      <c r="U1518" s="71"/>
      <c r="V1518" s="71"/>
      <c r="W1518" s="71"/>
      <c r="X1518" s="71"/>
      <c r="Y1518" s="71"/>
      <c r="Z1518" s="71"/>
      <c r="AA1518" s="71"/>
      <c r="AB1518" s="71"/>
      <c r="AC1518" s="71"/>
      <c r="AD1518" s="71"/>
      <c r="AE1518" s="71"/>
      <c r="AF1518" s="71"/>
      <c r="AG1518" s="71"/>
      <c r="AH1518" s="71"/>
      <c r="AI1518" s="71"/>
      <c r="AJ1518" s="71"/>
      <c r="AK1518" s="71"/>
      <c r="AL1518" s="71"/>
      <c r="AM1518" s="71"/>
      <c r="AN1518" s="71"/>
      <c r="AO1518" s="71"/>
      <c r="AP1518" s="71"/>
    </row>
    <row r="1519" spans="1:42" x14ac:dyDescent="0.75">
      <c r="A1519" s="71"/>
      <c r="B1519" s="71"/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T1519" s="71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71"/>
      <c r="AG1519" s="71"/>
      <c r="AH1519" s="71"/>
      <c r="AI1519" s="71"/>
      <c r="AJ1519" s="71"/>
      <c r="AK1519" s="71"/>
      <c r="AL1519" s="71"/>
      <c r="AM1519" s="71"/>
      <c r="AN1519" s="71"/>
      <c r="AO1519" s="71"/>
      <c r="AP1519" s="71"/>
    </row>
    <row r="1520" spans="1:42" x14ac:dyDescent="0.75">
      <c r="A1520" s="71"/>
      <c r="B1520" s="71"/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T1520" s="71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71"/>
      <c r="AG1520" s="71"/>
      <c r="AH1520" s="71"/>
      <c r="AI1520" s="71"/>
      <c r="AJ1520" s="71"/>
      <c r="AK1520" s="71"/>
      <c r="AL1520" s="71"/>
      <c r="AM1520" s="71"/>
      <c r="AN1520" s="71"/>
      <c r="AO1520" s="71"/>
      <c r="AP1520" s="71"/>
    </row>
    <row r="1521" spans="1:42" x14ac:dyDescent="0.75">
      <c r="A1521" s="71"/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T1521" s="71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71"/>
      <c r="AG1521" s="71"/>
      <c r="AH1521" s="71"/>
      <c r="AI1521" s="71"/>
      <c r="AJ1521" s="71"/>
      <c r="AK1521" s="71"/>
      <c r="AL1521" s="71"/>
      <c r="AM1521" s="71"/>
      <c r="AN1521" s="71"/>
      <c r="AO1521" s="71"/>
      <c r="AP1521" s="71"/>
    </row>
    <row r="1522" spans="1:42" x14ac:dyDescent="0.75">
      <c r="A1522" s="71"/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T1522" s="71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71"/>
      <c r="AG1522" s="71"/>
      <c r="AH1522" s="71"/>
      <c r="AI1522" s="71"/>
      <c r="AJ1522" s="71"/>
      <c r="AK1522" s="71"/>
      <c r="AL1522" s="71"/>
      <c r="AM1522" s="71"/>
      <c r="AN1522" s="71"/>
      <c r="AO1522" s="71"/>
      <c r="AP1522" s="71"/>
    </row>
    <row r="1523" spans="1:42" x14ac:dyDescent="0.75">
      <c r="A1523" s="71"/>
      <c r="B1523" s="71"/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T1523" s="71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71"/>
      <c r="AG1523" s="71"/>
      <c r="AH1523" s="71"/>
      <c r="AI1523" s="71"/>
      <c r="AJ1523" s="71"/>
      <c r="AK1523" s="71"/>
      <c r="AL1523" s="71"/>
      <c r="AM1523" s="71"/>
      <c r="AN1523" s="71"/>
      <c r="AO1523" s="71"/>
      <c r="AP1523" s="71"/>
    </row>
    <row r="1524" spans="1:42" x14ac:dyDescent="0.75">
      <c r="A1524" s="71"/>
      <c r="B1524" s="71"/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T1524" s="71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71"/>
      <c r="AG1524" s="71"/>
      <c r="AH1524" s="71"/>
      <c r="AI1524" s="71"/>
      <c r="AJ1524" s="71"/>
      <c r="AK1524" s="71"/>
      <c r="AL1524" s="71"/>
      <c r="AM1524" s="71"/>
      <c r="AN1524" s="71"/>
      <c r="AO1524" s="71"/>
      <c r="AP1524" s="71"/>
    </row>
    <row r="1525" spans="1:42" x14ac:dyDescent="0.75">
      <c r="A1525" s="71"/>
      <c r="B1525" s="71"/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T1525" s="71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71"/>
      <c r="AG1525" s="71"/>
      <c r="AH1525" s="71"/>
      <c r="AI1525" s="71"/>
      <c r="AJ1525" s="71"/>
      <c r="AK1525" s="71"/>
      <c r="AL1525" s="71"/>
      <c r="AM1525" s="71"/>
      <c r="AN1525" s="71"/>
      <c r="AO1525" s="71"/>
      <c r="AP1525" s="71"/>
    </row>
    <row r="1526" spans="1:42" x14ac:dyDescent="0.75">
      <c r="A1526" s="71"/>
      <c r="B1526" s="71"/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T1526" s="71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71"/>
      <c r="AG1526" s="71"/>
      <c r="AH1526" s="71"/>
      <c r="AI1526" s="71"/>
      <c r="AJ1526" s="71"/>
      <c r="AK1526" s="71"/>
      <c r="AL1526" s="71"/>
      <c r="AM1526" s="71"/>
      <c r="AN1526" s="71"/>
      <c r="AO1526" s="71"/>
      <c r="AP1526" s="71"/>
    </row>
    <row r="1527" spans="1:42" x14ac:dyDescent="0.75">
      <c r="A1527" s="71"/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T1527" s="71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71"/>
      <c r="AG1527" s="71"/>
      <c r="AH1527" s="71"/>
      <c r="AI1527" s="71"/>
      <c r="AJ1527" s="71"/>
      <c r="AK1527" s="71"/>
      <c r="AL1527" s="71"/>
      <c r="AM1527" s="71"/>
      <c r="AN1527" s="71"/>
      <c r="AO1527" s="71"/>
      <c r="AP1527" s="71"/>
    </row>
    <row r="1528" spans="1:42" x14ac:dyDescent="0.75">
      <c r="A1528" s="71"/>
      <c r="B1528" s="71"/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T1528" s="71"/>
      <c r="U1528" s="71"/>
      <c r="V1528" s="71"/>
      <c r="W1528" s="71"/>
      <c r="X1528" s="71"/>
      <c r="Y1528" s="71"/>
      <c r="Z1528" s="71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</row>
    <row r="1529" spans="1:42" x14ac:dyDescent="0.75">
      <c r="A1529" s="71"/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T1529" s="71"/>
      <c r="U1529" s="71"/>
      <c r="V1529" s="71"/>
      <c r="W1529" s="71"/>
      <c r="X1529" s="71"/>
      <c r="Y1529" s="71"/>
      <c r="Z1529" s="71"/>
      <c r="AA1529" s="71"/>
      <c r="AB1529" s="71"/>
      <c r="AC1529" s="71"/>
      <c r="AD1529" s="71"/>
      <c r="AE1529" s="71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</row>
    <row r="1530" spans="1:42" x14ac:dyDescent="0.75">
      <c r="A1530" s="71"/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T1530" s="71"/>
      <c r="U1530" s="71"/>
      <c r="V1530" s="71"/>
      <c r="W1530" s="71"/>
      <c r="X1530" s="71"/>
      <c r="Y1530" s="71"/>
      <c r="Z1530" s="71"/>
      <c r="AA1530" s="71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</row>
    <row r="1531" spans="1:42" x14ac:dyDescent="0.75">
      <c r="A1531" s="71"/>
      <c r="B1531" s="71"/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T1531" s="71"/>
      <c r="U1531" s="71"/>
      <c r="V1531" s="71"/>
      <c r="W1531" s="71"/>
      <c r="X1531" s="71"/>
      <c r="Y1531" s="71"/>
      <c r="Z1531" s="71"/>
      <c r="AA1531" s="71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</row>
    <row r="1532" spans="1:42" x14ac:dyDescent="0.75">
      <c r="A1532" s="71"/>
      <c r="B1532" s="71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T1532" s="71"/>
      <c r="U1532" s="71"/>
      <c r="V1532" s="71"/>
      <c r="W1532" s="71"/>
      <c r="X1532" s="71"/>
      <c r="Y1532" s="71"/>
      <c r="Z1532" s="71"/>
      <c r="AA1532" s="71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</row>
    <row r="1533" spans="1:42" x14ac:dyDescent="0.75">
      <c r="A1533" s="71"/>
      <c r="B1533" s="71"/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T1533" s="71"/>
      <c r="U1533" s="71"/>
      <c r="V1533" s="71"/>
      <c r="W1533" s="71"/>
      <c r="X1533" s="71"/>
      <c r="Y1533" s="71"/>
      <c r="Z1533" s="71"/>
      <c r="AA1533" s="71"/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</row>
    <row r="1534" spans="1:42" x14ac:dyDescent="0.75">
      <c r="A1534" s="71"/>
      <c r="B1534" s="71"/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T1534" s="71"/>
      <c r="U1534" s="71"/>
      <c r="V1534" s="71"/>
      <c r="W1534" s="71"/>
      <c r="X1534" s="71"/>
      <c r="Y1534" s="71"/>
      <c r="Z1534" s="71"/>
      <c r="AA1534" s="71"/>
      <c r="AB1534" s="71"/>
      <c r="AC1534" s="71"/>
      <c r="AD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</row>
    <row r="1535" spans="1:42" x14ac:dyDescent="0.75">
      <c r="A1535" s="71"/>
      <c r="B1535" s="71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T1535" s="71"/>
      <c r="U1535" s="71"/>
      <c r="V1535" s="71"/>
      <c r="W1535" s="71"/>
      <c r="X1535" s="71"/>
      <c r="Y1535" s="71"/>
      <c r="Z1535" s="71"/>
      <c r="AA1535" s="71"/>
      <c r="AB1535" s="71"/>
      <c r="AC1535" s="71"/>
      <c r="AD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</row>
    <row r="1536" spans="1:42" x14ac:dyDescent="0.75">
      <c r="A1536" s="71"/>
      <c r="B1536" s="71"/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T1536" s="71"/>
      <c r="U1536" s="71"/>
      <c r="V1536" s="71"/>
      <c r="W1536" s="71"/>
      <c r="X1536" s="71"/>
      <c r="Y1536" s="71"/>
      <c r="Z1536" s="71"/>
      <c r="AA1536" s="71"/>
      <c r="AB1536" s="71"/>
      <c r="AC1536" s="71"/>
      <c r="AD1536" s="71"/>
      <c r="AE1536" s="71"/>
      <c r="AF1536" s="71"/>
      <c r="AG1536" s="71"/>
      <c r="AH1536" s="71"/>
      <c r="AI1536" s="71"/>
      <c r="AJ1536" s="71"/>
      <c r="AK1536" s="71"/>
      <c r="AL1536" s="71"/>
      <c r="AM1536" s="71"/>
      <c r="AN1536" s="71"/>
      <c r="AO1536" s="71"/>
      <c r="AP1536" s="71"/>
    </row>
    <row r="1537" spans="1:42" x14ac:dyDescent="0.75">
      <c r="A1537" s="71"/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T1537" s="71"/>
      <c r="U1537" s="71"/>
      <c r="V1537" s="71"/>
      <c r="W1537" s="71"/>
      <c r="X1537" s="71"/>
      <c r="Y1537" s="71"/>
      <c r="Z1537" s="71"/>
      <c r="AA1537" s="71"/>
      <c r="AB1537" s="71"/>
      <c r="AC1537" s="71"/>
      <c r="AD1537" s="71"/>
      <c r="AE1537" s="71"/>
      <c r="AF1537" s="71"/>
      <c r="AG1537" s="71"/>
      <c r="AH1537" s="71"/>
      <c r="AI1537" s="71"/>
      <c r="AJ1537" s="71"/>
      <c r="AK1537" s="71"/>
      <c r="AL1537" s="71"/>
      <c r="AM1537" s="71"/>
      <c r="AN1537" s="71"/>
      <c r="AO1537" s="71"/>
      <c r="AP1537" s="71"/>
    </row>
    <row r="1538" spans="1:42" x14ac:dyDescent="0.75">
      <c r="A1538" s="71"/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T1538" s="71"/>
      <c r="U1538" s="71"/>
      <c r="V1538" s="71"/>
      <c r="W1538" s="71"/>
      <c r="X1538" s="71"/>
      <c r="Y1538" s="71"/>
      <c r="Z1538" s="71"/>
      <c r="AA1538" s="71"/>
      <c r="AB1538" s="71"/>
      <c r="AC1538" s="71"/>
      <c r="AD1538" s="71"/>
      <c r="AE1538" s="71"/>
      <c r="AF1538" s="71"/>
      <c r="AG1538" s="71"/>
      <c r="AH1538" s="71"/>
      <c r="AI1538" s="71"/>
      <c r="AJ1538" s="71"/>
      <c r="AK1538" s="71"/>
      <c r="AL1538" s="71"/>
      <c r="AM1538" s="71"/>
      <c r="AN1538" s="71"/>
      <c r="AO1538" s="71"/>
      <c r="AP1538" s="71"/>
    </row>
    <row r="1539" spans="1:42" x14ac:dyDescent="0.75">
      <c r="A1539" s="71"/>
      <c r="B1539" s="71"/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T1539" s="71"/>
      <c r="U1539" s="71"/>
      <c r="V1539" s="71"/>
      <c r="W1539" s="71"/>
      <c r="X1539" s="71"/>
      <c r="Y1539" s="71"/>
      <c r="Z1539" s="71"/>
      <c r="AA1539" s="71"/>
      <c r="AB1539" s="71"/>
      <c r="AC1539" s="71"/>
      <c r="AD1539" s="71"/>
      <c r="AE1539" s="71"/>
      <c r="AF1539" s="71"/>
      <c r="AG1539" s="71"/>
      <c r="AH1539" s="71"/>
      <c r="AI1539" s="71"/>
      <c r="AJ1539" s="71"/>
      <c r="AK1539" s="71"/>
      <c r="AL1539" s="71"/>
      <c r="AM1539" s="71"/>
      <c r="AN1539" s="71"/>
      <c r="AO1539" s="71"/>
      <c r="AP1539" s="71"/>
    </row>
    <row r="1540" spans="1:42" x14ac:dyDescent="0.75">
      <c r="A1540" s="71"/>
      <c r="B1540" s="71"/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T1540" s="71"/>
      <c r="U1540" s="71"/>
      <c r="V1540" s="71"/>
      <c r="W1540" s="71"/>
      <c r="X1540" s="71"/>
      <c r="Y1540" s="71"/>
      <c r="Z1540" s="71"/>
      <c r="AA1540" s="71"/>
      <c r="AB1540" s="71"/>
      <c r="AC1540" s="71"/>
      <c r="AD1540" s="71"/>
      <c r="AE1540" s="71"/>
      <c r="AF1540" s="71"/>
      <c r="AG1540" s="71"/>
      <c r="AH1540" s="71"/>
      <c r="AI1540" s="71"/>
      <c r="AJ1540" s="71"/>
      <c r="AK1540" s="71"/>
      <c r="AL1540" s="71"/>
      <c r="AM1540" s="71"/>
      <c r="AN1540" s="71"/>
      <c r="AO1540" s="71"/>
      <c r="AP1540" s="71"/>
    </row>
    <row r="1541" spans="1:42" x14ac:dyDescent="0.75">
      <c r="A1541" s="71"/>
      <c r="B1541" s="71"/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T1541" s="71"/>
      <c r="U1541" s="71"/>
      <c r="V1541" s="71"/>
      <c r="W1541" s="71"/>
      <c r="X1541" s="71"/>
      <c r="Y1541" s="71"/>
      <c r="Z1541" s="71"/>
      <c r="AA1541" s="71"/>
      <c r="AB1541" s="71"/>
      <c r="AC1541" s="71"/>
      <c r="AD1541" s="71"/>
      <c r="AE1541" s="71"/>
      <c r="AF1541" s="71"/>
      <c r="AG1541" s="71"/>
      <c r="AH1541" s="71"/>
      <c r="AI1541" s="71"/>
      <c r="AJ1541" s="71"/>
      <c r="AK1541" s="71"/>
      <c r="AL1541" s="71"/>
      <c r="AM1541" s="71"/>
      <c r="AN1541" s="71"/>
      <c r="AO1541" s="71"/>
      <c r="AP1541" s="71"/>
    </row>
    <row r="1542" spans="1:42" x14ac:dyDescent="0.75">
      <c r="A1542" s="71"/>
      <c r="B1542" s="71"/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T1542" s="71"/>
      <c r="U1542" s="71"/>
      <c r="V1542" s="71"/>
      <c r="W1542" s="71"/>
      <c r="X1542" s="71"/>
      <c r="Y1542" s="71"/>
      <c r="Z1542" s="71"/>
      <c r="AA1542" s="71"/>
      <c r="AB1542" s="71"/>
      <c r="AC1542" s="71"/>
      <c r="AD1542" s="71"/>
      <c r="AE1542" s="71"/>
      <c r="AF1542" s="71"/>
      <c r="AG1542" s="71"/>
      <c r="AH1542" s="71"/>
      <c r="AI1542" s="71"/>
      <c r="AJ1542" s="71"/>
      <c r="AK1542" s="71"/>
      <c r="AL1542" s="71"/>
      <c r="AM1542" s="71"/>
      <c r="AN1542" s="71"/>
      <c r="AO1542" s="71"/>
      <c r="AP1542" s="71"/>
    </row>
    <row r="1543" spans="1:42" x14ac:dyDescent="0.75">
      <c r="A1543" s="71"/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T1543" s="71"/>
      <c r="U1543" s="71"/>
      <c r="V1543" s="71"/>
      <c r="W1543" s="71"/>
      <c r="X1543" s="71"/>
      <c r="Y1543" s="71"/>
      <c r="Z1543" s="71"/>
      <c r="AA1543" s="71"/>
      <c r="AB1543" s="71"/>
      <c r="AC1543" s="71"/>
      <c r="AD1543" s="71"/>
      <c r="AE1543" s="71"/>
      <c r="AF1543" s="71"/>
      <c r="AG1543" s="71"/>
      <c r="AH1543" s="71"/>
      <c r="AI1543" s="71"/>
      <c r="AJ1543" s="71"/>
      <c r="AK1543" s="71"/>
      <c r="AL1543" s="71"/>
      <c r="AM1543" s="71"/>
      <c r="AN1543" s="71"/>
      <c r="AO1543" s="71"/>
      <c r="AP1543" s="71"/>
    </row>
    <row r="1544" spans="1:42" x14ac:dyDescent="0.75">
      <c r="A1544" s="71"/>
      <c r="B1544" s="71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T1544" s="71"/>
      <c r="U1544" s="71"/>
      <c r="V1544" s="71"/>
      <c r="W1544" s="71"/>
      <c r="X1544" s="71"/>
      <c r="Y1544" s="71"/>
      <c r="Z1544" s="71"/>
      <c r="AA1544" s="71"/>
      <c r="AB1544" s="71"/>
      <c r="AC1544" s="71"/>
      <c r="AD1544" s="71"/>
      <c r="AE1544" s="71"/>
      <c r="AF1544" s="71"/>
      <c r="AG1544" s="71"/>
      <c r="AH1544" s="71"/>
      <c r="AI1544" s="71"/>
      <c r="AJ1544" s="71"/>
      <c r="AK1544" s="71"/>
      <c r="AL1544" s="71"/>
      <c r="AM1544" s="71"/>
      <c r="AN1544" s="71"/>
      <c r="AO1544" s="71"/>
      <c r="AP1544" s="71"/>
    </row>
    <row r="1545" spans="1:42" x14ac:dyDescent="0.75">
      <c r="A1545" s="71"/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T1545" s="71"/>
      <c r="U1545" s="71"/>
      <c r="V1545" s="71"/>
      <c r="W1545" s="71"/>
      <c r="X1545" s="71"/>
      <c r="Y1545" s="71"/>
      <c r="Z1545" s="71"/>
      <c r="AA1545" s="71"/>
      <c r="AB1545" s="71"/>
      <c r="AC1545" s="71"/>
      <c r="AD1545" s="71"/>
      <c r="AE1545" s="71"/>
      <c r="AF1545" s="71"/>
      <c r="AG1545" s="71"/>
      <c r="AH1545" s="71"/>
      <c r="AI1545" s="71"/>
      <c r="AJ1545" s="71"/>
      <c r="AK1545" s="71"/>
      <c r="AL1545" s="71"/>
      <c r="AM1545" s="71"/>
      <c r="AN1545" s="71"/>
      <c r="AO1545" s="71"/>
      <c r="AP1545" s="71"/>
    </row>
    <row r="1546" spans="1:42" x14ac:dyDescent="0.75">
      <c r="A1546" s="71"/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T1546" s="71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</row>
    <row r="1547" spans="1:42" x14ac:dyDescent="0.75">
      <c r="A1547" s="71"/>
      <c r="B1547" s="71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T1547" s="71"/>
      <c r="U1547" s="71"/>
      <c r="V1547" s="71"/>
      <c r="W1547" s="71"/>
      <c r="X1547" s="71"/>
      <c r="Y1547" s="71"/>
      <c r="Z1547" s="71"/>
      <c r="AA1547" s="71"/>
      <c r="AB1547" s="71"/>
      <c r="AC1547" s="71"/>
      <c r="AD1547" s="71"/>
      <c r="AE1547" s="71"/>
      <c r="AF1547" s="71"/>
      <c r="AG1547" s="71"/>
      <c r="AH1547" s="71"/>
      <c r="AI1547" s="71"/>
      <c r="AJ1547" s="71"/>
      <c r="AK1547" s="71"/>
      <c r="AL1547" s="71"/>
      <c r="AM1547" s="71"/>
      <c r="AN1547" s="71"/>
      <c r="AO1547" s="71"/>
      <c r="AP1547" s="71"/>
    </row>
    <row r="1548" spans="1:42" x14ac:dyDescent="0.75">
      <c r="A1548" s="71"/>
      <c r="B1548" s="71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T1548" s="71"/>
      <c r="U1548" s="71"/>
      <c r="V1548" s="71"/>
      <c r="W1548" s="71"/>
      <c r="X1548" s="71"/>
      <c r="Y1548" s="71"/>
      <c r="Z1548" s="71"/>
      <c r="AA1548" s="71"/>
      <c r="AB1548" s="71"/>
      <c r="AC1548" s="71"/>
      <c r="AD1548" s="71"/>
      <c r="AE1548" s="71"/>
      <c r="AF1548" s="71"/>
      <c r="AG1548" s="71"/>
      <c r="AH1548" s="71"/>
      <c r="AI1548" s="71"/>
      <c r="AJ1548" s="71"/>
      <c r="AK1548" s="71"/>
      <c r="AL1548" s="71"/>
      <c r="AM1548" s="71"/>
      <c r="AN1548" s="71"/>
      <c r="AO1548" s="71"/>
      <c r="AP1548" s="71"/>
    </row>
    <row r="1549" spans="1:42" x14ac:dyDescent="0.75">
      <c r="A1549" s="71"/>
      <c r="B1549" s="71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T1549" s="71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71"/>
      <c r="AF1549" s="71"/>
      <c r="AG1549" s="71"/>
      <c r="AH1549" s="71"/>
      <c r="AI1549" s="71"/>
      <c r="AJ1549" s="71"/>
      <c r="AK1549" s="71"/>
      <c r="AL1549" s="71"/>
      <c r="AM1549" s="71"/>
      <c r="AN1549" s="71"/>
      <c r="AO1549" s="71"/>
      <c r="AP1549" s="71"/>
    </row>
    <row r="1550" spans="1:42" x14ac:dyDescent="0.75">
      <c r="A1550" s="71"/>
      <c r="B1550" s="71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T1550" s="71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71"/>
      <c r="AF1550" s="71"/>
      <c r="AG1550" s="71"/>
      <c r="AH1550" s="71"/>
      <c r="AI1550" s="71"/>
      <c r="AJ1550" s="71"/>
      <c r="AK1550" s="71"/>
      <c r="AL1550" s="71"/>
      <c r="AM1550" s="71"/>
      <c r="AN1550" s="71"/>
      <c r="AO1550" s="71"/>
      <c r="AP1550" s="71"/>
    </row>
    <row r="1551" spans="1:42" x14ac:dyDescent="0.75">
      <c r="A1551" s="71"/>
      <c r="B1551" s="71"/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T1551" s="71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71"/>
      <c r="AF1551" s="71"/>
      <c r="AG1551" s="71"/>
      <c r="AH1551" s="71"/>
      <c r="AI1551" s="71"/>
      <c r="AJ1551" s="71"/>
      <c r="AK1551" s="71"/>
      <c r="AL1551" s="71"/>
      <c r="AM1551" s="71"/>
      <c r="AN1551" s="71"/>
      <c r="AO1551" s="71"/>
      <c r="AP1551" s="71"/>
    </row>
    <row r="1552" spans="1:42" x14ac:dyDescent="0.75">
      <c r="A1552" s="71"/>
      <c r="B1552" s="71"/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T1552" s="71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71"/>
      <c r="AF1552" s="71"/>
      <c r="AG1552" s="71"/>
      <c r="AH1552" s="71"/>
      <c r="AI1552" s="71"/>
      <c r="AJ1552" s="71"/>
      <c r="AK1552" s="71"/>
      <c r="AL1552" s="71"/>
      <c r="AM1552" s="71"/>
      <c r="AN1552" s="71"/>
      <c r="AO1552" s="71"/>
      <c r="AP1552" s="71"/>
    </row>
    <row r="1553" spans="1:42" x14ac:dyDescent="0.75">
      <c r="A1553" s="71"/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T1553" s="71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71"/>
      <c r="AF1553" s="71"/>
      <c r="AG1553" s="71"/>
      <c r="AH1553" s="71"/>
      <c r="AI1553" s="71"/>
      <c r="AJ1553" s="71"/>
      <c r="AK1553" s="71"/>
      <c r="AL1553" s="71"/>
      <c r="AM1553" s="71"/>
      <c r="AN1553" s="71"/>
      <c r="AO1553" s="71"/>
      <c r="AP1553" s="71"/>
    </row>
    <row r="1554" spans="1:42" x14ac:dyDescent="0.75">
      <c r="A1554" s="71"/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T1554" s="71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71"/>
      <c r="AF1554" s="71"/>
      <c r="AG1554" s="71"/>
      <c r="AH1554" s="71"/>
      <c r="AI1554" s="71"/>
      <c r="AJ1554" s="71"/>
      <c r="AK1554" s="71"/>
      <c r="AL1554" s="71"/>
      <c r="AM1554" s="71"/>
      <c r="AN1554" s="71"/>
      <c r="AO1554" s="71"/>
      <c r="AP1554" s="71"/>
    </row>
    <row r="1555" spans="1:42" x14ac:dyDescent="0.75">
      <c r="A1555" s="71"/>
      <c r="B1555" s="71"/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T1555" s="71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71"/>
      <c r="AF1555" s="71"/>
      <c r="AG1555" s="71"/>
      <c r="AH1555" s="71"/>
      <c r="AI1555" s="71"/>
      <c r="AJ1555" s="71"/>
      <c r="AK1555" s="71"/>
      <c r="AL1555" s="71"/>
      <c r="AM1555" s="71"/>
      <c r="AN1555" s="71"/>
      <c r="AO1555" s="71"/>
      <c r="AP1555" s="71"/>
    </row>
    <row r="1556" spans="1:42" x14ac:dyDescent="0.75">
      <c r="A1556" s="71"/>
      <c r="B1556" s="71"/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T1556" s="71"/>
      <c r="U1556" s="71"/>
      <c r="V1556" s="71"/>
      <c r="W1556" s="71"/>
      <c r="X1556" s="71"/>
      <c r="Y1556" s="71"/>
      <c r="Z1556" s="71"/>
      <c r="AA1556" s="71"/>
      <c r="AB1556" s="71"/>
      <c r="AC1556" s="71"/>
      <c r="AD1556" s="71"/>
      <c r="AE1556" s="71"/>
      <c r="AF1556" s="71"/>
      <c r="AG1556" s="71"/>
      <c r="AH1556" s="71"/>
      <c r="AI1556" s="71"/>
      <c r="AJ1556" s="71"/>
      <c r="AK1556" s="71"/>
      <c r="AL1556" s="71"/>
      <c r="AM1556" s="71"/>
      <c r="AN1556" s="71"/>
      <c r="AO1556" s="71"/>
      <c r="AP1556" s="71"/>
    </row>
    <row r="1557" spans="1:42" x14ac:dyDescent="0.75">
      <c r="A1557" s="71"/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T1557" s="71"/>
      <c r="U1557" s="71"/>
      <c r="V1557" s="71"/>
      <c r="W1557" s="71"/>
      <c r="X1557" s="71"/>
      <c r="Y1557" s="71"/>
      <c r="Z1557" s="71"/>
      <c r="AA1557" s="71"/>
      <c r="AB1557" s="71"/>
      <c r="AC1557" s="71"/>
      <c r="AD1557" s="71"/>
      <c r="AE1557" s="71"/>
      <c r="AF1557" s="71"/>
      <c r="AG1557" s="71"/>
      <c r="AH1557" s="71"/>
      <c r="AI1557" s="71"/>
      <c r="AJ1557" s="71"/>
      <c r="AK1557" s="71"/>
      <c r="AL1557" s="71"/>
      <c r="AM1557" s="71"/>
      <c r="AN1557" s="71"/>
      <c r="AO1557" s="71"/>
      <c r="AP1557" s="71"/>
    </row>
    <row r="1558" spans="1:42" x14ac:dyDescent="0.75">
      <c r="A1558" s="71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T1558" s="71"/>
      <c r="U1558" s="71"/>
      <c r="V1558" s="71"/>
      <c r="W1558" s="71"/>
      <c r="X1558" s="71"/>
      <c r="Y1558" s="71"/>
      <c r="Z1558" s="71"/>
      <c r="AA1558" s="71"/>
      <c r="AB1558" s="71"/>
      <c r="AC1558" s="71"/>
      <c r="AD1558" s="71"/>
      <c r="AE1558" s="71"/>
      <c r="AF1558" s="71"/>
      <c r="AG1558" s="71"/>
      <c r="AH1558" s="71"/>
      <c r="AI1558" s="71"/>
      <c r="AJ1558" s="71"/>
      <c r="AK1558" s="71"/>
      <c r="AL1558" s="71"/>
      <c r="AM1558" s="71"/>
      <c r="AN1558" s="71"/>
      <c r="AO1558" s="71"/>
      <c r="AP1558" s="71"/>
    </row>
    <row r="1559" spans="1:42" x14ac:dyDescent="0.75">
      <c r="A1559" s="71"/>
      <c r="B1559" s="71"/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T1559" s="71"/>
      <c r="U1559" s="71"/>
      <c r="V1559" s="71"/>
      <c r="W1559" s="71"/>
      <c r="X1559" s="71"/>
      <c r="Y1559" s="71"/>
      <c r="Z1559" s="71"/>
      <c r="AA1559" s="71"/>
      <c r="AB1559" s="71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</row>
    <row r="1560" spans="1:42" x14ac:dyDescent="0.75">
      <c r="A1560" s="71"/>
      <c r="B1560" s="71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T1560" s="71"/>
      <c r="U1560" s="71"/>
      <c r="V1560" s="71"/>
      <c r="W1560" s="71"/>
      <c r="X1560" s="71"/>
      <c r="Y1560" s="71"/>
      <c r="Z1560" s="71"/>
      <c r="AA1560" s="71"/>
      <c r="AB1560" s="71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</row>
    <row r="1561" spans="1:42" x14ac:dyDescent="0.75">
      <c r="A1561" s="71"/>
      <c r="B1561" s="71"/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T1561" s="71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</row>
    <row r="1562" spans="1:42" x14ac:dyDescent="0.75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T1562" s="71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71"/>
      <c r="AF1562" s="71"/>
      <c r="AG1562" s="71"/>
      <c r="AH1562" s="71"/>
      <c r="AI1562" s="71"/>
      <c r="AJ1562" s="71"/>
      <c r="AK1562" s="71"/>
      <c r="AL1562" s="71"/>
      <c r="AM1562" s="71"/>
      <c r="AN1562" s="71"/>
      <c r="AO1562" s="71"/>
      <c r="AP1562" s="71"/>
    </row>
    <row r="1563" spans="1:42" x14ac:dyDescent="0.75">
      <c r="A1563" s="71"/>
      <c r="B1563" s="71"/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T1563" s="71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71"/>
      <c r="AF1563" s="71"/>
      <c r="AG1563" s="71"/>
      <c r="AH1563" s="71"/>
      <c r="AI1563" s="71"/>
      <c r="AJ1563" s="71"/>
      <c r="AK1563" s="71"/>
      <c r="AL1563" s="71"/>
      <c r="AM1563" s="71"/>
      <c r="AN1563" s="71"/>
      <c r="AO1563" s="71"/>
      <c r="AP1563" s="71"/>
    </row>
    <row r="1564" spans="1:42" x14ac:dyDescent="0.75">
      <c r="A1564" s="71"/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T1564" s="71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71"/>
      <c r="AF1564" s="71"/>
      <c r="AG1564" s="71"/>
      <c r="AH1564" s="71"/>
      <c r="AI1564" s="71"/>
      <c r="AJ1564" s="71"/>
      <c r="AK1564" s="71"/>
      <c r="AL1564" s="71"/>
      <c r="AM1564" s="71"/>
      <c r="AN1564" s="71"/>
      <c r="AO1564" s="71"/>
      <c r="AP1564" s="71"/>
    </row>
    <row r="1565" spans="1:42" x14ac:dyDescent="0.75">
      <c r="A1565" s="71"/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T1565" s="71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71"/>
      <c r="AF1565" s="71"/>
      <c r="AG1565" s="71"/>
      <c r="AH1565" s="71"/>
      <c r="AI1565" s="71"/>
      <c r="AJ1565" s="71"/>
      <c r="AK1565" s="71"/>
      <c r="AL1565" s="71"/>
      <c r="AM1565" s="71"/>
      <c r="AN1565" s="71"/>
      <c r="AO1565" s="71"/>
      <c r="AP1565" s="71"/>
    </row>
    <row r="1566" spans="1:42" x14ac:dyDescent="0.75">
      <c r="A1566" s="71"/>
      <c r="B1566" s="71"/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T1566" s="71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71"/>
      <c r="AF1566" s="71"/>
      <c r="AG1566" s="71"/>
      <c r="AH1566" s="71"/>
      <c r="AI1566" s="71"/>
      <c r="AJ1566" s="71"/>
      <c r="AK1566" s="71"/>
      <c r="AL1566" s="71"/>
      <c r="AM1566" s="71"/>
      <c r="AN1566" s="71"/>
      <c r="AO1566" s="71"/>
      <c r="AP1566" s="71"/>
    </row>
    <row r="1567" spans="1:42" x14ac:dyDescent="0.75">
      <c r="A1567" s="71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71"/>
      <c r="AF1567" s="71"/>
      <c r="AG1567" s="71"/>
      <c r="AH1567" s="71"/>
      <c r="AI1567" s="71"/>
      <c r="AJ1567" s="71"/>
      <c r="AK1567" s="71"/>
      <c r="AL1567" s="71"/>
      <c r="AM1567" s="71"/>
      <c r="AN1567" s="71"/>
      <c r="AO1567" s="71"/>
      <c r="AP1567" s="71"/>
    </row>
    <row r="1568" spans="1:42" x14ac:dyDescent="0.75">
      <c r="A1568" s="71"/>
      <c r="B1568" s="71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T1568" s="71"/>
      <c r="U1568" s="71"/>
      <c r="V1568" s="71"/>
      <c r="W1568" s="71"/>
      <c r="X1568" s="71"/>
      <c r="Y1568" s="71"/>
      <c r="Z1568" s="71"/>
      <c r="AA1568" s="71"/>
      <c r="AB1568" s="71"/>
      <c r="AC1568" s="71"/>
      <c r="AD1568" s="71"/>
      <c r="AE1568" s="71"/>
      <c r="AF1568" s="71"/>
      <c r="AG1568" s="71"/>
      <c r="AH1568" s="71"/>
      <c r="AI1568" s="71"/>
      <c r="AJ1568" s="71"/>
      <c r="AK1568" s="71"/>
      <c r="AL1568" s="71"/>
      <c r="AM1568" s="71"/>
      <c r="AN1568" s="71"/>
      <c r="AO1568" s="71"/>
      <c r="AP1568" s="71"/>
    </row>
    <row r="1569" spans="1:42" x14ac:dyDescent="0.75">
      <c r="A1569" s="71"/>
      <c r="B1569" s="71"/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T1569" s="71"/>
      <c r="U1569" s="71"/>
      <c r="V1569" s="71"/>
      <c r="W1569" s="71"/>
      <c r="X1569" s="71"/>
      <c r="Y1569" s="71"/>
      <c r="Z1569" s="71"/>
      <c r="AA1569" s="71"/>
      <c r="AB1569" s="71"/>
      <c r="AC1569" s="71"/>
      <c r="AD1569" s="71"/>
      <c r="AE1569" s="71"/>
      <c r="AF1569" s="71"/>
      <c r="AG1569" s="71"/>
      <c r="AH1569" s="71"/>
      <c r="AI1569" s="71"/>
      <c r="AJ1569" s="71"/>
      <c r="AK1569" s="71"/>
      <c r="AL1569" s="71"/>
      <c r="AM1569" s="71"/>
      <c r="AN1569" s="71"/>
      <c r="AO1569" s="71"/>
      <c r="AP1569" s="71"/>
    </row>
    <row r="1570" spans="1:42" x14ac:dyDescent="0.75">
      <c r="A1570" s="71"/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T1570" s="71"/>
      <c r="U1570" s="71"/>
      <c r="V1570" s="71"/>
      <c r="W1570" s="71"/>
      <c r="X1570" s="71"/>
      <c r="Y1570" s="71"/>
      <c r="Z1570" s="71"/>
      <c r="AA1570" s="71"/>
      <c r="AB1570" s="71"/>
      <c r="AC1570" s="71"/>
      <c r="AD1570" s="71"/>
      <c r="AE1570" s="71"/>
      <c r="AF1570" s="71"/>
      <c r="AG1570" s="71"/>
      <c r="AH1570" s="71"/>
      <c r="AI1570" s="71"/>
      <c r="AJ1570" s="71"/>
      <c r="AK1570" s="71"/>
      <c r="AL1570" s="71"/>
      <c r="AM1570" s="71"/>
      <c r="AN1570" s="71"/>
      <c r="AO1570" s="71"/>
      <c r="AP1570" s="71"/>
    </row>
    <row r="1571" spans="1:42" x14ac:dyDescent="0.75">
      <c r="A1571" s="71"/>
      <c r="B1571" s="71"/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T1571" s="71"/>
      <c r="U1571" s="71"/>
      <c r="V1571" s="71"/>
      <c r="W1571" s="71"/>
      <c r="X1571" s="71"/>
      <c r="Y1571" s="71"/>
      <c r="Z1571" s="71"/>
      <c r="AA1571" s="71"/>
      <c r="AB1571" s="71"/>
      <c r="AC1571" s="71"/>
      <c r="AD1571" s="71"/>
      <c r="AE1571" s="71"/>
      <c r="AF1571" s="71"/>
      <c r="AG1571" s="71"/>
      <c r="AH1571" s="71"/>
      <c r="AI1571" s="71"/>
      <c r="AJ1571" s="71"/>
      <c r="AK1571" s="71"/>
      <c r="AL1571" s="71"/>
      <c r="AM1571" s="71"/>
      <c r="AN1571" s="71"/>
      <c r="AO1571" s="71"/>
      <c r="AP1571" s="71"/>
    </row>
    <row r="1572" spans="1:42" x14ac:dyDescent="0.75">
      <c r="A1572" s="71"/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T1572" s="71"/>
      <c r="U1572" s="71"/>
      <c r="V1572" s="71"/>
      <c r="W1572" s="71"/>
      <c r="X1572" s="71"/>
      <c r="Y1572" s="71"/>
      <c r="Z1572" s="71"/>
      <c r="AA1572" s="71"/>
      <c r="AB1572" s="71"/>
      <c r="AC1572" s="71"/>
      <c r="AD1572" s="71"/>
      <c r="AE1572" s="71"/>
      <c r="AF1572" s="71"/>
      <c r="AG1572" s="71"/>
      <c r="AH1572" s="71"/>
      <c r="AI1572" s="71"/>
      <c r="AJ1572" s="71"/>
      <c r="AK1572" s="71"/>
      <c r="AL1572" s="71"/>
      <c r="AM1572" s="71"/>
      <c r="AN1572" s="71"/>
      <c r="AO1572" s="71"/>
      <c r="AP1572" s="71"/>
    </row>
    <row r="1573" spans="1:42" x14ac:dyDescent="0.75">
      <c r="A1573" s="71"/>
      <c r="B1573" s="71"/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T1573" s="71"/>
      <c r="U1573" s="71"/>
      <c r="V1573" s="71"/>
      <c r="W1573" s="71"/>
      <c r="X1573" s="71"/>
      <c r="Y1573" s="71"/>
      <c r="Z1573" s="71"/>
      <c r="AA1573" s="71"/>
      <c r="AB1573" s="71"/>
      <c r="AC1573" s="71"/>
      <c r="AD1573" s="71"/>
      <c r="AE1573" s="71"/>
      <c r="AF1573" s="71"/>
      <c r="AG1573" s="71"/>
      <c r="AH1573" s="71"/>
      <c r="AI1573" s="71"/>
      <c r="AJ1573" s="71"/>
      <c r="AK1573" s="71"/>
      <c r="AL1573" s="71"/>
      <c r="AM1573" s="71"/>
      <c r="AN1573" s="71"/>
      <c r="AO1573" s="71"/>
      <c r="AP1573" s="71"/>
    </row>
    <row r="1574" spans="1:42" x14ac:dyDescent="0.75">
      <c r="A1574" s="71"/>
      <c r="B1574" s="71"/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T1574" s="71"/>
      <c r="U1574" s="71"/>
      <c r="V1574" s="71"/>
      <c r="W1574" s="71"/>
      <c r="X1574" s="71"/>
      <c r="Y1574" s="71"/>
      <c r="Z1574" s="71"/>
      <c r="AA1574" s="71"/>
      <c r="AB1574" s="71"/>
      <c r="AC1574" s="71"/>
      <c r="AD1574" s="71"/>
      <c r="AE1574" s="71"/>
      <c r="AF1574" s="71"/>
      <c r="AG1574" s="71"/>
      <c r="AH1574" s="71"/>
      <c r="AI1574" s="71"/>
      <c r="AJ1574" s="71"/>
      <c r="AK1574" s="71"/>
      <c r="AL1574" s="71"/>
      <c r="AM1574" s="71"/>
      <c r="AN1574" s="71"/>
      <c r="AO1574" s="71"/>
      <c r="AP1574" s="71"/>
    </row>
    <row r="1575" spans="1:42" x14ac:dyDescent="0.75">
      <c r="A1575" s="71"/>
      <c r="B1575" s="71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T1575" s="71"/>
      <c r="U1575" s="71"/>
      <c r="V1575" s="71"/>
      <c r="W1575" s="71"/>
      <c r="X1575" s="71"/>
      <c r="Y1575" s="71"/>
      <c r="Z1575" s="71"/>
      <c r="AA1575" s="71"/>
      <c r="AB1575" s="71"/>
      <c r="AC1575" s="71"/>
      <c r="AD1575" s="71"/>
      <c r="AE1575" s="71"/>
      <c r="AF1575" s="71"/>
      <c r="AG1575" s="71"/>
      <c r="AH1575" s="71"/>
      <c r="AI1575" s="71"/>
      <c r="AJ1575" s="71"/>
      <c r="AK1575" s="71"/>
      <c r="AL1575" s="71"/>
      <c r="AM1575" s="71"/>
      <c r="AN1575" s="71"/>
      <c r="AO1575" s="71"/>
      <c r="AP1575" s="71"/>
    </row>
    <row r="1576" spans="1:42" x14ac:dyDescent="0.75">
      <c r="A1576" s="71"/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T1576" s="71"/>
      <c r="U1576" s="71"/>
      <c r="V1576" s="71"/>
      <c r="W1576" s="71"/>
      <c r="X1576" s="71"/>
      <c r="Y1576" s="71"/>
      <c r="Z1576" s="71"/>
      <c r="AA1576" s="71"/>
      <c r="AB1576" s="71"/>
      <c r="AC1576" s="71"/>
      <c r="AD1576" s="71"/>
      <c r="AE1576" s="71"/>
      <c r="AF1576" s="71"/>
      <c r="AG1576" s="71"/>
      <c r="AH1576" s="71"/>
      <c r="AI1576" s="71"/>
      <c r="AJ1576" s="71"/>
      <c r="AK1576" s="71"/>
      <c r="AL1576" s="71"/>
      <c r="AM1576" s="71"/>
      <c r="AN1576" s="71"/>
      <c r="AO1576" s="71"/>
      <c r="AP1576" s="71"/>
    </row>
    <row r="1577" spans="1:42" x14ac:dyDescent="0.75">
      <c r="A1577" s="71"/>
      <c r="B1577" s="71"/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T1577" s="71"/>
      <c r="U1577" s="71"/>
      <c r="V1577" s="71"/>
      <c r="W1577" s="71"/>
      <c r="X1577" s="71"/>
      <c r="Y1577" s="71"/>
      <c r="Z1577" s="71"/>
      <c r="AA1577" s="71"/>
      <c r="AB1577" s="71"/>
      <c r="AC1577" s="71"/>
      <c r="AD1577" s="71"/>
      <c r="AE1577" s="71"/>
      <c r="AF1577" s="71"/>
      <c r="AG1577" s="71"/>
      <c r="AH1577" s="71"/>
      <c r="AI1577" s="71"/>
      <c r="AJ1577" s="71"/>
      <c r="AK1577" s="71"/>
      <c r="AL1577" s="71"/>
      <c r="AM1577" s="71"/>
      <c r="AN1577" s="71"/>
      <c r="AO1577" s="71"/>
      <c r="AP1577" s="71"/>
    </row>
    <row r="1578" spans="1:42" x14ac:dyDescent="0.75">
      <c r="A1578" s="71"/>
      <c r="B1578" s="71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T1578" s="71"/>
      <c r="U1578" s="71"/>
      <c r="V1578" s="71"/>
      <c r="W1578" s="71"/>
      <c r="X1578" s="71"/>
      <c r="Y1578" s="71"/>
      <c r="Z1578" s="71"/>
      <c r="AA1578" s="71"/>
      <c r="AB1578" s="71"/>
      <c r="AC1578" s="71"/>
      <c r="AD1578" s="71"/>
      <c r="AE1578" s="71"/>
      <c r="AF1578" s="71"/>
      <c r="AG1578" s="71"/>
      <c r="AH1578" s="71"/>
      <c r="AI1578" s="71"/>
      <c r="AJ1578" s="71"/>
      <c r="AK1578" s="71"/>
      <c r="AL1578" s="71"/>
      <c r="AM1578" s="71"/>
      <c r="AN1578" s="71"/>
      <c r="AO1578" s="71"/>
      <c r="AP1578" s="71"/>
    </row>
    <row r="1579" spans="1:42" x14ac:dyDescent="0.75">
      <c r="A1579" s="71"/>
      <c r="B1579" s="71"/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T1579" s="71"/>
      <c r="U1579" s="71"/>
      <c r="V1579" s="71"/>
      <c r="W1579" s="71"/>
      <c r="X1579" s="71"/>
      <c r="Y1579" s="71"/>
      <c r="Z1579" s="71"/>
      <c r="AA1579" s="71"/>
      <c r="AB1579" s="71"/>
      <c r="AC1579" s="71"/>
      <c r="AD1579" s="71"/>
      <c r="AE1579" s="71"/>
      <c r="AF1579" s="71"/>
      <c r="AG1579" s="71"/>
      <c r="AH1579" s="71"/>
      <c r="AI1579" s="71"/>
      <c r="AJ1579" s="71"/>
      <c r="AK1579" s="71"/>
      <c r="AL1579" s="71"/>
      <c r="AM1579" s="71"/>
      <c r="AN1579" s="71"/>
      <c r="AO1579" s="71"/>
      <c r="AP1579" s="71"/>
    </row>
    <row r="1580" spans="1:42" x14ac:dyDescent="0.75">
      <c r="A1580" s="71"/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T1580" s="71"/>
      <c r="U1580" s="71"/>
      <c r="V1580" s="71"/>
      <c r="W1580" s="71"/>
      <c r="X1580" s="71"/>
      <c r="Y1580" s="71"/>
      <c r="Z1580" s="71"/>
      <c r="AA1580" s="71"/>
      <c r="AB1580" s="71"/>
      <c r="AC1580" s="71"/>
      <c r="AD1580" s="71"/>
      <c r="AE1580" s="71"/>
      <c r="AF1580" s="71"/>
      <c r="AG1580" s="71"/>
      <c r="AH1580" s="71"/>
      <c r="AI1580" s="71"/>
      <c r="AJ1580" s="71"/>
      <c r="AK1580" s="71"/>
      <c r="AL1580" s="71"/>
      <c r="AM1580" s="71"/>
      <c r="AN1580" s="71"/>
      <c r="AO1580" s="71"/>
      <c r="AP1580" s="71"/>
    </row>
    <row r="1581" spans="1:42" x14ac:dyDescent="0.75">
      <c r="A1581" s="71"/>
      <c r="B1581" s="71"/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T1581" s="71"/>
      <c r="U1581" s="71"/>
      <c r="V1581" s="71"/>
      <c r="W1581" s="71"/>
      <c r="X1581" s="71"/>
      <c r="Y1581" s="71"/>
      <c r="Z1581" s="71"/>
      <c r="AA1581" s="71"/>
      <c r="AB1581" s="71"/>
      <c r="AC1581" s="71"/>
      <c r="AD1581" s="71"/>
      <c r="AE1581" s="71"/>
      <c r="AF1581" s="71"/>
      <c r="AG1581" s="71"/>
      <c r="AH1581" s="71"/>
      <c r="AI1581" s="71"/>
      <c r="AJ1581" s="71"/>
      <c r="AK1581" s="71"/>
      <c r="AL1581" s="71"/>
      <c r="AM1581" s="71"/>
      <c r="AN1581" s="71"/>
      <c r="AO1581" s="71"/>
      <c r="AP1581" s="71"/>
    </row>
    <row r="1582" spans="1:42" x14ac:dyDescent="0.75">
      <c r="A1582" s="71"/>
      <c r="B1582" s="71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T1582" s="71"/>
      <c r="U1582" s="71"/>
      <c r="V1582" s="71"/>
      <c r="W1582" s="71"/>
      <c r="X1582" s="71"/>
      <c r="Y1582" s="71"/>
      <c r="Z1582" s="71"/>
      <c r="AA1582" s="71"/>
      <c r="AB1582" s="71"/>
      <c r="AC1582" s="71"/>
      <c r="AD1582" s="71"/>
      <c r="AE1582" s="71"/>
      <c r="AF1582" s="71"/>
      <c r="AG1582" s="71"/>
      <c r="AH1582" s="71"/>
      <c r="AI1582" s="71"/>
      <c r="AJ1582" s="71"/>
      <c r="AK1582" s="71"/>
      <c r="AL1582" s="71"/>
      <c r="AM1582" s="71"/>
      <c r="AN1582" s="71"/>
      <c r="AO1582" s="71"/>
      <c r="AP1582" s="71"/>
    </row>
    <row r="1583" spans="1:42" x14ac:dyDescent="0.75">
      <c r="A1583" s="71"/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T1583" s="71"/>
      <c r="U1583" s="71"/>
      <c r="V1583" s="71"/>
      <c r="W1583" s="71"/>
      <c r="X1583" s="71"/>
      <c r="Y1583" s="71"/>
      <c r="Z1583" s="71"/>
      <c r="AA1583" s="71"/>
      <c r="AB1583" s="71"/>
      <c r="AC1583" s="71"/>
      <c r="AD1583" s="71"/>
      <c r="AE1583" s="71"/>
      <c r="AF1583" s="71"/>
      <c r="AG1583" s="71"/>
      <c r="AH1583" s="71"/>
      <c r="AI1583" s="71"/>
      <c r="AJ1583" s="71"/>
      <c r="AK1583" s="71"/>
      <c r="AL1583" s="71"/>
      <c r="AM1583" s="71"/>
      <c r="AN1583" s="71"/>
      <c r="AO1583" s="71"/>
      <c r="AP1583" s="71"/>
    </row>
    <row r="1584" spans="1:42" x14ac:dyDescent="0.75">
      <c r="A1584" s="71"/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T1584" s="71"/>
      <c r="U1584" s="71"/>
      <c r="V1584" s="71"/>
      <c r="W1584" s="71"/>
      <c r="X1584" s="71"/>
      <c r="Y1584" s="71"/>
      <c r="Z1584" s="71"/>
      <c r="AA1584" s="71"/>
      <c r="AB1584" s="71"/>
      <c r="AC1584" s="71"/>
      <c r="AD1584" s="71"/>
      <c r="AE1584" s="71"/>
      <c r="AF1584" s="71"/>
      <c r="AG1584" s="71"/>
      <c r="AH1584" s="71"/>
      <c r="AI1584" s="71"/>
      <c r="AJ1584" s="71"/>
      <c r="AK1584" s="71"/>
      <c r="AL1584" s="71"/>
      <c r="AM1584" s="71"/>
      <c r="AN1584" s="71"/>
      <c r="AO1584" s="71"/>
      <c r="AP1584" s="71"/>
    </row>
    <row r="1585" spans="1:42" x14ac:dyDescent="0.75">
      <c r="A1585" s="71"/>
      <c r="B1585" s="71"/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T1585" s="71"/>
      <c r="U1585" s="71"/>
      <c r="V1585" s="71"/>
      <c r="W1585" s="71"/>
      <c r="X1585" s="71"/>
      <c r="Y1585" s="71"/>
      <c r="Z1585" s="71"/>
      <c r="AA1585" s="71"/>
      <c r="AB1585" s="71"/>
      <c r="AC1585" s="71"/>
      <c r="AD1585" s="71"/>
      <c r="AE1585" s="71"/>
      <c r="AF1585" s="71"/>
      <c r="AG1585" s="71"/>
      <c r="AH1585" s="71"/>
      <c r="AI1585" s="71"/>
      <c r="AJ1585" s="71"/>
      <c r="AK1585" s="71"/>
      <c r="AL1585" s="71"/>
      <c r="AM1585" s="71"/>
      <c r="AN1585" s="71"/>
      <c r="AO1585" s="71"/>
      <c r="AP1585" s="71"/>
    </row>
    <row r="1586" spans="1:42" x14ac:dyDescent="0.75">
      <c r="A1586" s="71"/>
      <c r="B1586" s="71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T1586" s="71"/>
      <c r="U1586" s="71"/>
      <c r="V1586" s="71"/>
      <c r="W1586" s="71"/>
      <c r="X1586" s="71"/>
      <c r="Y1586" s="71"/>
      <c r="Z1586" s="71"/>
      <c r="AA1586" s="71"/>
      <c r="AB1586" s="71"/>
      <c r="AC1586" s="71"/>
      <c r="AD1586" s="71"/>
      <c r="AE1586" s="71"/>
      <c r="AF1586" s="71"/>
      <c r="AG1586" s="71"/>
      <c r="AH1586" s="71"/>
      <c r="AI1586" s="71"/>
      <c r="AJ1586" s="71"/>
      <c r="AK1586" s="71"/>
      <c r="AL1586" s="71"/>
      <c r="AM1586" s="71"/>
      <c r="AN1586" s="71"/>
      <c r="AO1586" s="71"/>
      <c r="AP1586" s="71"/>
    </row>
    <row r="1587" spans="1:42" x14ac:dyDescent="0.75">
      <c r="A1587" s="71"/>
      <c r="B1587" s="71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T1587" s="71"/>
      <c r="U1587" s="71"/>
      <c r="V1587" s="71"/>
      <c r="W1587" s="71"/>
      <c r="X1587" s="71"/>
      <c r="Y1587" s="71"/>
      <c r="Z1587" s="71"/>
      <c r="AA1587" s="71"/>
      <c r="AB1587" s="71"/>
      <c r="AC1587" s="71"/>
      <c r="AD1587" s="71"/>
      <c r="AE1587" s="71"/>
      <c r="AF1587" s="71"/>
      <c r="AG1587" s="71"/>
      <c r="AH1587" s="71"/>
      <c r="AI1587" s="71"/>
      <c r="AJ1587" s="71"/>
      <c r="AK1587" s="71"/>
      <c r="AL1587" s="71"/>
      <c r="AM1587" s="71"/>
      <c r="AN1587" s="71"/>
      <c r="AO1587" s="71"/>
      <c r="AP1587" s="71"/>
    </row>
    <row r="1588" spans="1:42" x14ac:dyDescent="0.75">
      <c r="A1588" s="71"/>
      <c r="B1588" s="71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T1588" s="71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</row>
    <row r="1589" spans="1:42" x14ac:dyDescent="0.75">
      <c r="A1589" s="71"/>
      <c r="B1589" s="71"/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</row>
    <row r="1590" spans="1:42" x14ac:dyDescent="0.75">
      <c r="A1590" s="71"/>
      <c r="B1590" s="71"/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</row>
    <row r="1591" spans="1:42" x14ac:dyDescent="0.75">
      <c r="A1591" s="71"/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</row>
    <row r="1592" spans="1:42" x14ac:dyDescent="0.75">
      <c r="A1592" s="71"/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T1592" s="71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1"/>
      <c r="AI1592" s="71"/>
      <c r="AJ1592" s="71"/>
      <c r="AK1592" s="71"/>
      <c r="AL1592" s="71"/>
      <c r="AM1592" s="71"/>
      <c r="AN1592" s="71"/>
      <c r="AO1592" s="71"/>
      <c r="AP1592" s="71"/>
    </row>
    <row r="1593" spans="1:42" x14ac:dyDescent="0.75">
      <c r="A1593" s="71"/>
      <c r="B1593" s="71"/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1"/>
      <c r="AI1593" s="71"/>
      <c r="AJ1593" s="71"/>
      <c r="AK1593" s="71"/>
      <c r="AL1593" s="71"/>
      <c r="AM1593" s="71"/>
      <c r="AN1593" s="71"/>
      <c r="AO1593" s="71"/>
      <c r="AP1593" s="71"/>
    </row>
    <row r="1594" spans="1:42" x14ac:dyDescent="0.75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T1594" s="71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</row>
    <row r="1595" spans="1:42" x14ac:dyDescent="0.75">
      <c r="A1595" s="71"/>
      <c r="B1595" s="71"/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T1595" s="71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71"/>
      <c r="AG1595" s="71"/>
      <c r="AH1595" s="71"/>
      <c r="AI1595" s="71"/>
      <c r="AJ1595" s="71"/>
      <c r="AK1595" s="71"/>
      <c r="AL1595" s="71"/>
      <c r="AM1595" s="71"/>
      <c r="AN1595" s="71"/>
      <c r="AO1595" s="71"/>
      <c r="AP1595" s="71"/>
    </row>
    <row r="1596" spans="1:42" x14ac:dyDescent="0.75">
      <c r="A1596" s="71"/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T1596" s="71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71"/>
      <c r="AG1596" s="71"/>
      <c r="AH1596" s="71"/>
      <c r="AI1596" s="71"/>
      <c r="AJ1596" s="71"/>
      <c r="AK1596" s="71"/>
      <c r="AL1596" s="71"/>
      <c r="AM1596" s="71"/>
      <c r="AN1596" s="71"/>
      <c r="AO1596" s="71"/>
      <c r="AP1596" s="71"/>
    </row>
    <row r="1597" spans="1:42" x14ac:dyDescent="0.75">
      <c r="A1597" s="71"/>
      <c r="B1597" s="71"/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T1597" s="71"/>
      <c r="U1597" s="71"/>
      <c r="V1597" s="71"/>
      <c r="W1597" s="71"/>
      <c r="X1597" s="71"/>
      <c r="Y1597" s="71"/>
      <c r="Z1597" s="71"/>
      <c r="AA1597" s="71"/>
      <c r="AB1597" s="71"/>
      <c r="AC1597" s="71"/>
      <c r="AD1597" s="71"/>
      <c r="AE1597" s="71"/>
      <c r="AF1597" s="71"/>
      <c r="AG1597" s="71"/>
      <c r="AH1597" s="71"/>
      <c r="AI1597" s="71"/>
      <c r="AJ1597" s="71"/>
      <c r="AK1597" s="71"/>
      <c r="AL1597" s="71"/>
      <c r="AM1597" s="71"/>
      <c r="AN1597" s="71"/>
      <c r="AO1597" s="71"/>
      <c r="AP1597" s="71"/>
    </row>
    <row r="1598" spans="1:42" x14ac:dyDescent="0.75">
      <c r="A1598" s="71"/>
      <c r="B1598" s="71"/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T1598" s="71"/>
      <c r="U1598" s="71"/>
      <c r="V1598" s="71"/>
      <c r="W1598" s="71"/>
      <c r="X1598" s="71"/>
      <c r="Y1598" s="71"/>
      <c r="Z1598" s="71"/>
      <c r="AA1598" s="71"/>
      <c r="AB1598" s="71"/>
      <c r="AC1598" s="71"/>
      <c r="AD1598" s="71"/>
      <c r="AE1598" s="71"/>
      <c r="AF1598" s="71"/>
      <c r="AG1598" s="71"/>
      <c r="AH1598" s="71"/>
      <c r="AI1598" s="71"/>
      <c r="AJ1598" s="71"/>
      <c r="AK1598" s="71"/>
      <c r="AL1598" s="71"/>
      <c r="AM1598" s="71"/>
      <c r="AN1598" s="71"/>
      <c r="AO1598" s="71"/>
      <c r="AP1598" s="71"/>
    </row>
    <row r="1599" spans="1:42" x14ac:dyDescent="0.75">
      <c r="A1599" s="71"/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T1599" s="71"/>
      <c r="U1599" s="71"/>
      <c r="V1599" s="71"/>
      <c r="W1599" s="71"/>
      <c r="X1599" s="71"/>
      <c r="Y1599" s="71"/>
      <c r="Z1599" s="71"/>
      <c r="AA1599" s="71"/>
      <c r="AB1599" s="71"/>
      <c r="AC1599" s="71"/>
      <c r="AD1599" s="71"/>
      <c r="AE1599" s="71"/>
      <c r="AF1599" s="71"/>
      <c r="AG1599" s="71"/>
      <c r="AH1599" s="71"/>
      <c r="AI1599" s="71"/>
      <c r="AJ1599" s="71"/>
      <c r="AK1599" s="71"/>
      <c r="AL1599" s="71"/>
      <c r="AM1599" s="71"/>
      <c r="AN1599" s="71"/>
      <c r="AO1599" s="71"/>
      <c r="AP1599" s="71"/>
    </row>
    <row r="1600" spans="1:42" x14ac:dyDescent="0.75">
      <c r="A1600" s="71"/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T1600" s="71"/>
      <c r="U1600" s="71"/>
      <c r="V1600" s="71"/>
      <c r="W1600" s="71"/>
      <c r="X1600" s="71"/>
      <c r="Y1600" s="71"/>
      <c r="Z1600" s="71"/>
      <c r="AA1600" s="71"/>
      <c r="AB1600" s="71"/>
      <c r="AC1600" s="71"/>
      <c r="AD1600" s="71"/>
      <c r="AE1600" s="71"/>
      <c r="AF1600" s="71"/>
      <c r="AG1600" s="71"/>
      <c r="AH1600" s="71"/>
      <c r="AI1600" s="71"/>
      <c r="AJ1600" s="71"/>
      <c r="AK1600" s="71"/>
      <c r="AL1600" s="71"/>
      <c r="AM1600" s="71"/>
      <c r="AN1600" s="71"/>
      <c r="AO1600" s="71"/>
      <c r="AP1600" s="71"/>
    </row>
    <row r="1601" spans="1:42" x14ac:dyDescent="0.75">
      <c r="A1601" s="71"/>
      <c r="B1601" s="71"/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T1601" s="71"/>
      <c r="U1601" s="71"/>
      <c r="V1601" s="71"/>
      <c r="W1601" s="71"/>
      <c r="X1601" s="71"/>
      <c r="Y1601" s="71"/>
      <c r="Z1601" s="71"/>
      <c r="AA1601" s="71"/>
      <c r="AB1601" s="71"/>
      <c r="AC1601" s="71"/>
      <c r="AD1601" s="71"/>
      <c r="AE1601" s="71"/>
      <c r="AF1601" s="71"/>
      <c r="AG1601" s="71"/>
      <c r="AH1601" s="71"/>
      <c r="AI1601" s="71"/>
      <c r="AJ1601" s="71"/>
      <c r="AK1601" s="71"/>
      <c r="AL1601" s="71"/>
      <c r="AM1601" s="71"/>
      <c r="AN1601" s="71"/>
      <c r="AO1601" s="71"/>
      <c r="AP1601" s="71"/>
    </row>
    <row r="1602" spans="1:42" x14ac:dyDescent="0.75">
      <c r="A1602" s="71"/>
      <c r="B1602" s="71"/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T1602" s="71"/>
      <c r="U1602" s="71"/>
      <c r="V1602" s="71"/>
      <c r="W1602" s="71"/>
      <c r="X1602" s="71"/>
      <c r="Y1602" s="71"/>
      <c r="Z1602" s="71"/>
      <c r="AA1602" s="71"/>
      <c r="AB1602" s="71"/>
      <c r="AC1602" s="71"/>
      <c r="AD1602" s="71"/>
      <c r="AE1602" s="71"/>
      <c r="AF1602" s="71"/>
      <c r="AG1602" s="71"/>
      <c r="AH1602" s="71"/>
      <c r="AI1602" s="71"/>
      <c r="AJ1602" s="71"/>
      <c r="AK1602" s="71"/>
      <c r="AL1602" s="71"/>
      <c r="AM1602" s="71"/>
      <c r="AN1602" s="71"/>
      <c r="AO1602" s="71"/>
      <c r="AP1602" s="71"/>
    </row>
    <row r="1603" spans="1:42" x14ac:dyDescent="0.75">
      <c r="A1603" s="71"/>
      <c r="B1603" s="71"/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T1603" s="71"/>
      <c r="U1603" s="71"/>
      <c r="V1603" s="71"/>
      <c r="W1603" s="71"/>
      <c r="X1603" s="71"/>
      <c r="Y1603" s="71"/>
      <c r="Z1603" s="71"/>
      <c r="AA1603" s="71"/>
      <c r="AB1603" s="71"/>
      <c r="AC1603" s="71"/>
      <c r="AD1603" s="71"/>
      <c r="AE1603" s="71"/>
      <c r="AF1603" s="71"/>
      <c r="AG1603" s="71"/>
      <c r="AH1603" s="71"/>
      <c r="AI1603" s="71"/>
      <c r="AJ1603" s="71"/>
      <c r="AK1603" s="71"/>
      <c r="AL1603" s="71"/>
      <c r="AM1603" s="71"/>
      <c r="AN1603" s="71"/>
      <c r="AO1603" s="71"/>
      <c r="AP1603" s="71"/>
    </row>
    <row r="1604" spans="1:42" x14ac:dyDescent="0.75">
      <c r="A1604" s="71"/>
      <c r="B1604" s="71"/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T1604" s="71"/>
      <c r="U1604" s="71"/>
      <c r="V1604" s="71"/>
      <c r="W1604" s="71"/>
      <c r="X1604" s="71"/>
      <c r="Y1604" s="71"/>
      <c r="Z1604" s="71"/>
      <c r="AA1604" s="71"/>
      <c r="AB1604" s="71"/>
      <c r="AC1604" s="71"/>
      <c r="AD1604" s="71"/>
      <c r="AE1604" s="71"/>
      <c r="AF1604" s="71"/>
      <c r="AG1604" s="71"/>
      <c r="AH1604" s="71"/>
      <c r="AI1604" s="71"/>
      <c r="AJ1604" s="71"/>
      <c r="AK1604" s="71"/>
      <c r="AL1604" s="71"/>
      <c r="AM1604" s="71"/>
      <c r="AN1604" s="71"/>
      <c r="AO1604" s="71"/>
      <c r="AP1604" s="71"/>
    </row>
    <row r="1605" spans="1:42" x14ac:dyDescent="0.75">
      <c r="A1605" s="71"/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T1605" s="71"/>
      <c r="U1605" s="71"/>
      <c r="V1605" s="71"/>
      <c r="W1605" s="71"/>
      <c r="X1605" s="71"/>
      <c r="Y1605" s="71"/>
      <c r="Z1605" s="71"/>
      <c r="AA1605" s="71"/>
      <c r="AB1605" s="71"/>
      <c r="AC1605" s="71"/>
      <c r="AD1605" s="71"/>
      <c r="AE1605" s="71"/>
      <c r="AF1605" s="71"/>
      <c r="AG1605" s="71"/>
      <c r="AH1605" s="71"/>
      <c r="AI1605" s="71"/>
      <c r="AJ1605" s="71"/>
      <c r="AK1605" s="71"/>
      <c r="AL1605" s="71"/>
      <c r="AM1605" s="71"/>
      <c r="AN1605" s="71"/>
      <c r="AO1605" s="71"/>
      <c r="AP1605" s="71"/>
    </row>
    <row r="1606" spans="1:42" x14ac:dyDescent="0.75">
      <c r="A1606" s="71"/>
      <c r="B1606" s="71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T1606" s="71"/>
      <c r="U1606" s="71"/>
      <c r="V1606" s="71"/>
      <c r="W1606" s="71"/>
      <c r="X1606" s="71"/>
      <c r="Y1606" s="71"/>
      <c r="Z1606" s="71"/>
      <c r="AA1606" s="71"/>
      <c r="AB1606" s="71"/>
      <c r="AC1606" s="71"/>
      <c r="AD1606" s="71"/>
      <c r="AE1606" s="71"/>
      <c r="AF1606" s="71"/>
      <c r="AG1606" s="71"/>
      <c r="AH1606" s="71"/>
      <c r="AI1606" s="71"/>
      <c r="AJ1606" s="71"/>
      <c r="AK1606" s="71"/>
      <c r="AL1606" s="71"/>
      <c r="AM1606" s="71"/>
      <c r="AN1606" s="71"/>
      <c r="AO1606" s="71"/>
      <c r="AP1606" s="71"/>
    </row>
    <row r="1607" spans="1:42" x14ac:dyDescent="0.75">
      <c r="A1607" s="71"/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T1607" s="71"/>
      <c r="U1607" s="71"/>
      <c r="V1607" s="71"/>
      <c r="W1607" s="71"/>
      <c r="X1607" s="71"/>
      <c r="Y1607" s="71"/>
      <c r="Z1607" s="71"/>
      <c r="AA1607" s="71"/>
      <c r="AB1607" s="71"/>
      <c r="AC1607" s="71"/>
      <c r="AD1607" s="71"/>
      <c r="AE1607" s="71"/>
      <c r="AF1607" s="71"/>
      <c r="AG1607" s="71"/>
      <c r="AH1607" s="71"/>
      <c r="AI1607" s="71"/>
      <c r="AJ1607" s="71"/>
      <c r="AK1607" s="71"/>
      <c r="AL1607" s="71"/>
      <c r="AM1607" s="71"/>
      <c r="AN1607" s="71"/>
      <c r="AO1607" s="71"/>
      <c r="AP1607" s="71"/>
    </row>
    <row r="1608" spans="1:42" x14ac:dyDescent="0.75">
      <c r="A1608" s="71"/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T1608" s="71"/>
      <c r="U1608" s="71"/>
      <c r="V1608" s="71"/>
      <c r="W1608" s="71"/>
      <c r="X1608" s="71"/>
      <c r="Y1608" s="71"/>
      <c r="Z1608" s="71"/>
      <c r="AA1608" s="71"/>
      <c r="AB1608" s="71"/>
      <c r="AC1608" s="71"/>
      <c r="AD1608" s="71"/>
      <c r="AE1608" s="71"/>
      <c r="AF1608" s="71"/>
      <c r="AG1608" s="71"/>
      <c r="AH1608" s="71"/>
      <c r="AI1608" s="71"/>
      <c r="AJ1608" s="71"/>
      <c r="AK1608" s="71"/>
      <c r="AL1608" s="71"/>
      <c r="AM1608" s="71"/>
      <c r="AN1608" s="71"/>
      <c r="AO1608" s="71"/>
      <c r="AP1608" s="71"/>
    </row>
    <row r="1609" spans="1:42" x14ac:dyDescent="0.75">
      <c r="A1609" s="71"/>
      <c r="B1609" s="71"/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T1609" s="71"/>
      <c r="U1609" s="71"/>
      <c r="V1609" s="71"/>
      <c r="W1609" s="71"/>
      <c r="X1609" s="71"/>
      <c r="Y1609" s="71"/>
      <c r="Z1609" s="71"/>
      <c r="AA1609" s="71"/>
      <c r="AB1609" s="71"/>
      <c r="AC1609" s="71"/>
      <c r="AD1609" s="71"/>
      <c r="AE1609" s="71"/>
      <c r="AF1609" s="71"/>
      <c r="AG1609" s="71"/>
      <c r="AH1609" s="71"/>
      <c r="AI1609" s="71"/>
      <c r="AJ1609" s="71"/>
      <c r="AK1609" s="71"/>
      <c r="AL1609" s="71"/>
      <c r="AM1609" s="71"/>
      <c r="AN1609" s="71"/>
      <c r="AO1609" s="71"/>
      <c r="AP1609" s="71"/>
    </row>
    <row r="1610" spans="1:42" x14ac:dyDescent="0.75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T1610" s="71"/>
      <c r="U1610" s="71"/>
      <c r="V1610" s="71"/>
      <c r="W1610" s="71"/>
      <c r="X1610" s="71"/>
      <c r="Y1610" s="71"/>
      <c r="Z1610" s="71"/>
      <c r="AA1610" s="71"/>
      <c r="AB1610" s="71"/>
      <c r="AC1610" s="71"/>
      <c r="AD1610" s="71"/>
      <c r="AE1610" s="71"/>
      <c r="AF1610" s="71"/>
      <c r="AG1610" s="71"/>
      <c r="AH1610" s="71"/>
      <c r="AI1610" s="71"/>
      <c r="AJ1610" s="71"/>
      <c r="AK1610" s="71"/>
      <c r="AL1610" s="71"/>
      <c r="AM1610" s="71"/>
      <c r="AN1610" s="71"/>
      <c r="AO1610" s="71"/>
      <c r="AP1610" s="71"/>
    </row>
    <row r="1611" spans="1:42" x14ac:dyDescent="0.75">
      <c r="A1611" s="71"/>
      <c r="B1611" s="71"/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T1611" s="71"/>
      <c r="U1611" s="71"/>
      <c r="V1611" s="71"/>
      <c r="W1611" s="71"/>
      <c r="X1611" s="71"/>
      <c r="Y1611" s="71"/>
      <c r="Z1611" s="71"/>
      <c r="AA1611" s="71"/>
      <c r="AB1611" s="71"/>
      <c r="AC1611" s="71"/>
      <c r="AD1611" s="71"/>
      <c r="AE1611" s="71"/>
      <c r="AF1611" s="71"/>
      <c r="AG1611" s="71"/>
      <c r="AH1611" s="71"/>
      <c r="AI1611" s="71"/>
      <c r="AJ1611" s="71"/>
      <c r="AK1611" s="71"/>
      <c r="AL1611" s="71"/>
      <c r="AM1611" s="71"/>
      <c r="AN1611" s="71"/>
      <c r="AO1611" s="71"/>
      <c r="AP1611" s="71"/>
    </row>
    <row r="1612" spans="1:42" x14ac:dyDescent="0.75">
      <c r="A1612" s="71"/>
      <c r="B1612" s="71"/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T1612" s="71"/>
      <c r="U1612" s="71"/>
      <c r="V1612" s="71"/>
      <c r="W1612" s="71"/>
      <c r="X1612" s="71"/>
      <c r="Y1612" s="71"/>
      <c r="Z1612" s="71"/>
      <c r="AA1612" s="71"/>
      <c r="AB1612" s="71"/>
      <c r="AC1612" s="71"/>
      <c r="AD1612" s="71"/>
      <c r="AE1612" s="71"/>
      <c r="AF1612" s="71"/>
      <c r="AG1612" s="71"/>
      <c r="AH1612" s="71"/>
      <c r="AI1612" s="71"/>
      <c r="AJ1612" s="71"/>
      <c r="AK1612" s="71"/>
      <c r="AL1612" s="71"/>
      <c r="AM1612" s="71"/>
      <c r="AN1612" s="71"/>
      <c r="AO1612" s="71"/>
      <c r="AP1612" s="71"/>
    </row>
    <row r="1613" spans="1:42" x14ac:dyDescent="0.75">
      <c r="A1613" s="71"/>
      <c r="B1613" s="71"/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T1613" s="71"/>
      <c r="U1613" s="71"/>
      <c r="V1613" s="71"/>
      <c r="W1613" s="71"/>
      <c r="X1613" s="71"/>
      <c r="Y1613" s="71"/>
      <c r="Z1613" s="71"/>
      <c r="AA1613" s="71"/>
      <c r="AB1613" s="71"/>
      <c r="AC1613" s="71"/>
      <c r="AD1613" s="71"/>
      <c r="AE1613" s="71"/>
      <c r="AF1613" s="71"/>
      <c r="AG1613" s="71"/>
      <c r="AH1613" s="71"/>
      <c r="AI1613" s="71"/>
      <c r="AJ1613" s="71"/>
      <c r="AK1613" s="71"/>
      <c r="AL1613" s="71"/>
      <c r="AM1613" s="71"/>
      <c r="AN1613" s="71"/>
      <c r="AO1613" s="71"/>
      <c r="AP1613" s="71"/>
    </row>
    <row r="1614" spans="1:42" x14ac:dyDescent="0.75">
      <c r="A1614" s="71"/>
      <c r="B1614" s="71"/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T1614" s="71"/>
      <c r="U1614" s="71"/>
      <c r="V1614" s="71"/>
      <c r="W1614" s="71"/>
      <c r="X1614" s="71"/>
      <c r="Y1614" s="71"/>
      <c r="Z1614" s="71"/>
      <c r="AA1614" s="71"/>
      <c r="AB1614" s="71"/>
      <c r="AC1614" s="71"/>
      <c r="AD1614" s="71"/>
      <c r="AE1614" s="71"/>
      <c r="AF1614" s="71"/>
      <c r="AG1614" s="71"/>
      <c r="AH1614" s="71"/>
      <c r="AI1614" s="71"/>
      <c r="AJ1614" s="71"/>
      <c r="AK1614" s="71"/>
      <c r="AL1614" s="71"/>
      <c r="AM1614" s="71"/>
      <c r="AN1614" s="71"/>
      <c r="AO1614" s="71"/>
      <c r="AP1614" s="71"/>
    </row>
    <row r="1615" spans="1:42" x14ac:dyDescent="0.75">
      <c r="A1615" s="71"/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T1615" s="71"/>
      <c r="U1615" s="71"/>
      <c r="V1615" s="71"/>
      <c r="W1615" s="71"/>
      <c r="X1615" s="71"/>
      <c r="Y1615" s="71"/>
      <c r="Z1615" s="71"/>
      <c r="AA1615" s="71"/>
      <c r="AB1615" s="71"/>
      <c r="AC1615" s="71"/>
      <c r="AD1615" s="71"/>
      <c r="AE1615" s="71"/>
      <c r="AF1615" s="71"/>
      <c r="AG1615" s="71"/>
      <c r="AH1615" s="71"/>
      <c r="AI1615" s="71"/>
      <c r="AJ1615" s="71"/>
      <c r="AK1615" s="71"/>
      <c r="AL1615" s="71"/>
      <c r="AM1615" s="71"/>
      <c r="AN1615" s="71"/>
      <c r="AO1615" s="71"/>
      <c r="AP1615" s="71"/>
    </row>
    <row r="1616" spans="1:42" x14ac:dyDescent="0.75">
      <c r="A1616" s="71"/>
      <c r="B1616" s="71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T1616" s="71"/>
      <c r="U1616" s="71"/>
      <c r="V1616" s="71"/>
      <c r="W1616" s="71"/>
      <c r="X1616" s="71"/>
      <c r="Y1616" s="71"/>
      <c r="Z1616" s="71"/>
      <c r="AA1616" s="71"/>
      <c r="AB1616" s="71"/>
      <c r="AC1616" s="71"/>
      <c r="AD1616" s="71"/>
      <c r="AE1616" s="71"/>
      <c r="AF1616" s="71"/>
      <c r="AG1616" s="71"/>
      <c r="AH1616" s="71"/>
      <c r="AI1616" s="71"/>
      <c r="AJ1616" s="71"/>
      <c r="AK1616" s="71"/>
      <c r="AL1616" s="71"/>
      <c r="AM1616" s="71"/>
      <c r="AN1616" s="71"/>
      <c r="AO1616" s="71"/>
      <c r="AP1616" s="71"/>
    </row>
    <row r="1617" spans="1:42" x14ac:dyDescent="0.75">
      <c r="A1617" s="71"/>
      <c r="B1617" s="71"/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T1617" s="71"/>
      <c r="U1617" s="71"/>
      <c r="V1617" s="71"/>
      <c r="W1617" s="71"/>
      <c r="X1617" s="71"/>
      <c r="Y1617" s="71"/>
      <c r="Z1617" s="71"/>
      <c r="AA1617" s="71"/>
      <c r="AB1617" s="71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</row>
    <row r="1618" spans="1:42" x14ac:dyDescent="0.75">
      <c r="A1618" s="71"/>
      <c r="B1618" s="71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T1618" s="71"/>
      <c r="U1618" s="71"/>
      <c r="V1618" s="71"/>
      <c r="W1618" s="71"/>
      <c r="X1618" s="71"/>
      <c r="Y1618" s="71"/>
      <c r="Z1618" s="71"/>
      <c r="AA1618" s="71"/>
      <c r="AB1618" s="71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</row>
    <row r="1619" spans="1:42" x14ac:dyDescent="0.75">
      <c r="A1619" s="71"/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T1619" s="71"/>
      <c r="U1619" s="71"/>
      <c r="V1619" s="71"/>
      <c r="W1619" s="71"/>
      <c r="X1619" s="71"/>
      <c r="Y1619" s="71"/>
      <c r="Z1619" s="71"/>
      <c r="AA1619" s="71"/>
      <c r="AB1619" s="71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</row>
    <row r="1620" spans="1:42" x14ac:dyDescent="0.75">
      <c r="A1620" s="71"/>
      <c r="B1620" s="71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T1620" s="71"/>
      <c r="U1620" s="71"/>
      <c r="V1620" s="71"/>
      <c r="W1620" s="71"/>
      <c r="X1620" s="71"/>
      <c r="Y1620" s="71"/>
      <c r="Z1620" s="71"/>
      <c r="AA1620" s="71"/>
      <c r="AB1620" s="71"/>
      <c r="AC1620" s="71"/>
      <c r="AD1620" s="71"/>
      <c r="AE1620" s="71"/>
      <c r="AF1620" s="71"/>
      <c r="AG1620" s="71"/>
      <c r="AH1620" s="71"/>
      <c r="AI1620" s="71"/>
      <c r="AJ1620" s="71"/>
      <c r="AK1620" s="71"/>
      <c r="AL1620" s="71"/>
      <c r="AM1620" s="71"/>
      <c r="AN1620" s="71"/>
      <c r="AO1620" s="71"/>
      <c r="AP1620" s="71"/>
    </row>
    <row r="1621" spans="1:42" x14ac:dyDescent="0.75">
      <c r="A1621" s="71"/>
      <c r="B1621" s="71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T1621" s="71"/>
      <c r="U1621" s="71"/>
      <c r="V1621" s="71"/>
      <c r="W1621" s="71"/>
      <c r="X1621" s="71"/>
      <c r="Y1621" s="71"/>
      <c r="Z1621" s="71"/>
      <c r="AA1621" s="71"/>
      <c r="AB1621" s="71"/>
      <c r="AC1621" s="71"/>
      <c r="AD1621" s="71"/>
      <c r="AE1621" s="71"/>
      <c r="AF1621" s="71"/>
      <c r="AG1621" s="71"/>
      <c r="AH1621" s="71"/>
      <c r="AI1621" s="71"/>
      <c r="AJ1621" s="71"/>
      <c r="AK1621" s="71"/>
      <c r="AL1621" s="71"/>
      <c r="AM1621" s="71"/>
      <c r="AN1621" s="71"/>
      <c r="AO1621" s="71"/>
      <c r="AP1621" s="71"/>
    </row>
    <row r="1622" spans="1:42" x14ac:dyDescent="0.75">
      <c r="A1622" s="71"/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T1622" s="71"/>
      <c r="U1622" s="71"/>
      <c r="V1622" s="71"/>
      <c r="W1622" s="71"/>
      <c r="X1622" s="71"/>
      <c r="Y1622" s="71"/>
      <c r="Z1622" s="71"/>
      <c r="AA1622" s="71"/>
      <c r="AB1622" s="71"/>
      <c r="AC1622" s="71"/>
      <c r="AD1622" s="71"/>
      <c r="AE1622" s="71"/>
      <c r="AF1622" s="71"/>
      <c r="AG1622" s="71"/>
      <c r="AH1622" s="71"/>
      <c r="AI1622" s="71"/>
      <c r="AJ1622" s="71"/>
      <c r="AK1622" s="71"/>
      <c r="AL1622" s="71"/>
      <c r="AM1622" s="71"/>
      <c r="AN1622" s="71"/>
      <c r="AO1622" s="71"/>
      <c r="AP1622" s="71"/>
    </row>
    <row r="1623" spans="1:42" x14ac:dyDescent="0.75">
      <c r="A1623" s="71"/>
      <c r="B1623" s="71"/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T1623" s="71"/>
      <c r="U1623" s="71"/>
      <c r="V1623" s="71"/>
      <c r="W1623" s="71"/>
      <c r="X1623" s="71"/>
      <c r="Y1623" s="71"/>
      <c r="Z1623" s="71"/>
      <c r="AA1623" s="71"/>
      <c r="AB1623" s="71"/>
      <c r="AC1623" s="71"/>
      <c r="AD1623" s="71"/>
      <c r="AE1623" s="71"/>
      <c r="AF1623" s="71"/>
      <c r="AG1623" s="71"/>
      <c r="AH1623" s="71"/>
      <c r="AI1623" s="71"/>
      <c r="AJ1623" s="71"/>
      <c r="AK1623" s="71"/>
      <c r="AL1623" s="71"/>
      <c r="AM1623" s="71"/>
      <c r="AN1623" s="71"/>
      <c r="AO1623" s="71"/>
      <c r="AP1623" s="71"/>
    </row>
    <row r="1624" spans="1:42" x14ac:dyDescent="0.75">
      <c r="A1624" s="71"/>
      <c r="B1624" s="71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T1624" s="71"/>
      <c r="U1624" s="71"/>
      <c r="V1624" s="71"/>
      <c r="W1624" s="71"/>
      <c r="X1624" s="71"/>
      <c r="Y1624" s="71"/>
      <c r="Z1624" s="71"/>
      <c r="AA1624" s="71"/>
      <c r="AB1624" s="71"/>
      <c r="AC1624" s="71"/>
      <c r="AD1624" s="71"/>
      <c r="AE1624" s="71"/>
      <c r="AF1624" s="71"/>
      <c r="AG1624" s="71"/>
      <c r="AH1624" s="71"/>
      <c r="AI1624" s="71"/>
      <c r="AJ1624" s="71"/>
      <c r="AK1624" s="71"/>
      <c r="AL1624" s="71"/>
      <c r="AM1624" s="71"/>
      <c r="AN1624" s="71"/>
      <c r="AO1624" s="71"/>
      <c r="AP1624" s="71"/>
    </row>
    <row r="1625" spans="1:42" x14ac:dyDescent="0.75">
      <c r="A1625" s="71"/>
      <c r="B1625" s="71"/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T1625" s="71"/>
      <c r="U1625" s="71"/>
      <c r="V1625" s="71"/>
      <c r="W1625" s="71"/>
      <c r="X1625" s="71"/>
      <c r="Y1625" s="71"/>
      <c r="Z1625" s="71"/>
      <c r="AA1625" s="71"/>
      <c r="AB1625" s="71"/>
      <c r="AC1625" s="71"/>
      <c r="AD1625" s="71"/>
      <c r="AE1625" s="71"/>
      <c r="AF1625" s="71"/>
      <c r="AG1625" s="71"/>
      <c r="AH1625" s="71"/>
      <c r="AI1625" s="71"/>
      <c r="AJ1625" s="71"/>
      <c r="AK1625" s="71"/>
      <c r="AL1625" s="71"/>
      <c r="AM1625" s="71"/>
      <c r="AN1625" s="71"/>
      <c r="AO1625" s="71"/>
      <c r="AP1625" s="71"/>
    </row>
    <row r="1626" spans="1:42" x14ac:dyDescent="0.75">
      <c r="A1626" s="71"/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T1626" s="71"/>
      <c r="U1626" s="71"/>
      <c r="V1626" s="71"/>
      <c r="W1626" s="71"/>
      <c r="X1626" s="71"/>
      <c r="Y1626" s="71"/>
      <c r="Z1626" s="71"/>
      <c r="AA1626" s="71"/>
      <c r="AB1626" s="71"/>
      <c r="AC1626" s="71"/>
      <c r="AD1626" s="71"/>
      <c r="AE1626" s="71"/>
      <c r="AF1626" s="71"/>
      <c r="AG1626" s="71"/>
      <c r="AH1626" s="71"/>
      <c r="AI1626" s="71"/>
      <c r="AJ1626" s="71"/>
      <c r="AK1626" s="71"/>
      <c r="AL1626" s="71"/>
      <c r="AM1626" s="71"/>
      <c r="AN1626" s="71"/>
      <c r="AO1626" s="71"/>
      <c r="AP1626" s="71"/>
    </row>
    <row r="1627" spans="1:42" x14ac:dyDescent="0.75">
      <c r="A1627" s="71"/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T1627" s="71"/>
      <c r="U1627" s="71"/>
      <c r="V1627" s="71"/>
      <c r="W1627" s="71"/>
      <c r="X1627" s="71"/>
      <c r="Y1627" s="71"/>
      <c r="Z1627" s="71"/>
      <c r="AA1627" s="71"/>
      <c r="AB1627" s="71"/>
      <c r="AC1627" s="71"/>
      <c r="AD1627" s="71"/>
      <c r="AE1627" s="71"/>
      <c r="AF1627" s="71"/>
      <c r="AG1627" s="71"/>
      <c r="AH1627" s="71"/>
      <c r="AI1627" s="71"/>
      <c r="AJ1627" s="71"/>
      <c r="AK1627" s="71"/>
      <c r="AL1627" s="71"/>
      <c r="AM1627" s="71"/>
      <c r="AN1627" s="71"/>
      <c r="AO1627" s="71"/>
      <c r="AP1627" s="71"/>
    </row>
    <row r="1628" spans="1:42" x14ac:dyDescent="0.75">
      <c r="A1628" s="71"/>
      <c r="B1628" s="71"/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T1628" s="71"/>
      <c r="U1628" s="71"/>
      <c r="V1628" s="71"/>
      <c r="W1628" s="71"/>
      <c r="X1628" s="71"/>
      <c r="Y1628" s="71"/>
      <c r="Z1628" s="71"/>
      <c r="AA1628" s="71"/>
      <c r="AB1628" s="71"/>
      <c r="AC1628" s="71"/>
      <c r="AD1628" s="71"/>
      <c r="AE1628" s="71"/>
      <c r="AF1628" s="71"/>
      <c r="AG1628" s="71"/>
      <c r="AH1628" s="71"/>
      <c r="AI1628" s="71"/>
      <c r="AJ1628" s="71"/>
      <c r="AK1628" s="71"/>
      <c r="AL1628" s="71"/>
      <c r="AM1628" s="71"/>
      <c r="AN1628" s="71"/>
      <c r="AO1628" s="71"/>
      <c r="AP1628" s="71"/>
    </row>
    <row r="1629" spans="1:42" x14ac:dyDescent="0.75">
      <c r="A1629" s="71"/>
      <c r="B1629" s="71"/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T1629" s="71"/>
      <c r="U1629" s="71"/>
      <c r="V1629" s="71"/>
      <c r="W1629" s="71"/>
      <c r="X1629" s="71"/>
      <c r="Y1629" s="71"/>
      <c r="Z1629" s="71"/>
      <c r="AA1629" s="71"/>
      <c r="AB1629" s="71"/>
      <c r="AC1629" s="71"/>
      <c r="AD1629" s="71"/>
      <c r="AE1629" s="71"/>
      <c r="AF1629" s="71"/>
      <c r="AG1629" s="71"/>
      <c r="AH1629" s="71"/>
      <c r="AI1629" s="71"/>
      <c r="AJ1629" s="71"/>
      <c r="AK1629" s="71"/>
      <c r="AL1629" s="71"/>
      <c r="AM1629" s="71"/>
      <c r="AN1629" s="71"/>
      <c r="AO1629" s="71"/>
      <c r="AP1629" s="71"/>
    </row>
    <row r="1630" spans="1:42" x14ac:dyDescent="0.75">
      <c r="A1630" s="71"/>
      <c r="B1630" s="71"/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T1630" s="71"/>
      <c r="U1630" s="71"/>
      <c r="V1630" s="71"/>
      <c r="W1630" s="71"/>
      <c r="X1630" s="71"/>
      <c r="Y1630" s="71"/>
      <c r="Z1630" s="71"/>
      <c r="AA1630" s="71"/>
      <c r="AB1630" s="71"/>
      <c r="AC1630" s="71"/>
      <c r="AD1630" s="71"/>
      <c r="AE1630" s="71"/>
      <c r="AF1630" s="71"/>
      <c r="AG1630" s="71"/>
      <c r="AH1630" s="71"/>
      <c r="AI1630" s="71"/>
      <c r="AJ1630" s="71"/>
      <c r="AK1630" s="71"/>
      <c r="AL1630" s="71"/>
      <c r="AM1630" s="71"/>
      <c r="AN1630" s="71"/>
      <c r="AO1630" s="71"/>
      <c r="AP1630" s="71"/>
    </row>
    <row r="1631" spans="1:42" x14ac:dyDescent="0.75">
      <c r="A1631" s="71"/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T1631" s="71"/>
      <c r="U1631" s="71"/>
      <c r="V1631" s="71"/>
      <c r="W1631" s="71"/>
      <c r="X1631" s="71"/>
      <c r="Y1631" s="71"/>
      <c r="Z1631" s="71"/>
      <c r="AA1631" s="71"/>
      <c r="AB1631" s="71"/>
      <c r="AC1631" s="71"/>
      <c r="AD1631" s="71"/>
      <c r="AE1631" s="71"/>
      <c r="AF1631" s="71"/>
      <c r="AG1631" s="71"/>
      <c r="AH1631" s="71"/>
      <c r="AI1631" s="71"/>
      <c r="AJ1631" s="71"/>
      <c r="AK1631" s="71"/>
      <c r="AL1631" s="71"/>
      <c r="AM1631" s="71"/>
      <c r="AN1631" s="71"/>
      <c r="AO1631" s="71"/>
      <c r="AP1631" s="71"/>
    </row>
    <row r="1632" spans="1:42" x14ac:dyDescent="0.75">
      <c r="A1632" s="71"/>
      <c r="B1632" s="71"/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T1632" s="71"/>
      <c r="U1632" s="71"/>
      <c r="V1632" s="71"/>
      <c r="W1632" s="71"/>
      <c r="X1632" s="71"/>
      <c r="Y1632" s="71"/>
      <c r="Z1632" s="71"/>
      <c r="AA1632" s="71"/>
      <c r="AB1632" s="71"/>
      <c r="AC1632" s="71"/>
      <c r="AD1632" s="71"/>
      <c r="AE1632" s="71"/>
      <c r="AF1632" s="71"/>
      <c r="AG1632" s="71"/>
      <c r="AH1632" s="71"/>
      <c r="AI1632" s="71"/>
      <c r="AJ1632" s="71"/>
      <c r="AK1632" s="71"/>
      <c r="AL1632" s="71"/>
      <c r="AM1632" s="71"/>
      <c r="AN1632" s="71"/>
      <c r="AO1632" s="71"/>
      <c r="AP1632" s="71"/>
    </row>
    <row r="1633" spans="1:42" x14ac:dyDescent="0.75">
      <c r="A1633" s="71"/>
      <c r="B1633" s="71"/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T1633" s="71"/>
      <c r="U1633" s="71"/>
      <c r="V1633" s="71"/>
      <c r="W1633" s="71"/>
      <c r="X1633" s="71"/>
      <c r="Y1633" s="71"/>
      <c r="Z1633" s="71"/>
      <c r="AA1633" s="71"/>
      <c r="AB1633" s="71"/>
      <c r="AC1633" s="71"/>
      <c r="AD1633" s="71"/>
      <c r="AE1633" s="71"/>
      <c r="AF1633" s="71"/>
      <c r="AG1633" s="71"/>
      <c r="AH1633" s="71"/>
      <c r="AI1633" s="71"/>
      <c r="AJ1633" s="71"/>
      <c r="AK1633" s="71"/>
      <c r="AL1633" s="71"/>
      <c r="AM1633" s="71"/>
      <c r="AN1633" s="71"/>
      <c r="AO1633" s="71"/>
      <c r="AP1633" s="71"/>
    </row>
    <row r="1634" spans="1:42" x14ac:dyDescent="0.75">
      <c r="A1634" s="71"/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T1634" s="71"/>
      <c r="U1634" s="71"/>
      <c r="V1634" s="71"/>
      <c r="W1634" s="71"/>
      <c r="X1634" s="71"/>
      <c r="Y1634" s="71"/>
      <c r="Z1634" s="71"/>
      <c r="AA1634" s="71"/>
      <c r="AB1634" s="71"/>
      <c r="AC1634" s="71"/>
      <c r="AD1634" s="71"/>
      <c r="AE1634" s="71"/>
      <c r="AF1634" s="71"/>
      <c r="AG1634" s="71"/>
      <c r="AH1634" s="71"/>
      <c r="AI1634" s="71"/>
      <c r="AJ1634" s="71"/>
      <c r="AK1634" s="71"/>
      <c r="AL1634" s="71"/>
      <c r="AM1634" s="71"/>
      <c r="AN1634" s="71"/>
      <c r="AO1634" s="71"/>
      <c r="AP1634" s="71"/>
    </row>
    <row r="1635" spans="1:42" x14ac:dyDescent="0.75">
      <c r="A1635" s="71"/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T1635" s="71"/>
      <c r="U1635" s="71"/>
      <c r="V1635" s="71"/>
      <c r="W1635" s="71"/>
      <c r="X1635" s="71"/>
      <c r="Y1635" s="71"/>
      <c r="Z1635" s="71"/>
      <c r="AA1635" s="71"/>
      <c r="AB1635" s="71"/>
      <c r="AC1635" s="71"/>
      <c r="AD1635" s="71"/>
      <c r="AE1635" s="71"/>
      <c r="AF1635" s="71"/>
      <c r="AG1635" s="71"/>
      <c r="AH1635" s="71"/>
      <c r="AI1635" s="71"/>
      <c r="AJ1635" s="71"/>
      <c r="AK1635" s="71"/>
      <c r="AL1635" s="71"/>
      <c r="AM1635" s="71"/>
      <c r="AN1635" s="71"/>
      <c r="AO1635" s="71"/>
      <c r="AP1635" s="71"/>
    </row>
    <row r="1636" spans="1:42" x14ac:dyDescent="0.75">
      <c r="A1636" s="71"/>
      <c r="B1636" s="71"/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T1636" s="71"/>
      <c r="U1636" s="71"/>
      <c r="V1636" s="71"/>
      <c r="W1636" s="71"/>
      <c r="X1636" s="71"/>
      <c r="Y1636" s="71"/>
      <c r="Z1636" s="71"/>
      <c r="AA1636" s="71"/>
      <c r="AB1636" s="71"/>
      <c r="AC1636" s="71"/>
      <c r="AD1636" s="71"/>
      <c r="AE1636" s="71"/>
      <c r="AF1636" s="71"/>
      <c r="AG1636" s="71"/>
      <c r="AH1636" s="71"/>
      <c r="AI1636" s="71"/>
      <c r="AJ1636" s="71"/>
      <c r="AK1636" s="71"/>
      <c r="AL1636" s="71"/>
      <c r="AM1636" s="71"/>
      <c r="AN1636" s="71"/>
      <c r="AO1636" s="71"/>
      <c r="AP1636" s="71"/>
    </row>
    <row r="1637" spans="1:42" x14ac:dyDescent="0.75">
      <c r="A1637" s="71"/>
      <c r="B1637" s="71"/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T1637" s="71"/>
      <c r="U1637" s="71"/>
      <c r="V1637" s="71"/>
      <c r="W1637" s="71"/>
      <c r="X1637" s="71"/>
      <c r="Y1637" s="71"/>
      <c r="Z1637" s="71"/>
      <c r="AA1637" s="71"/>
      <c r="AB1637" s="71"/>
      <c r="AC1637" s="71"/>
      <c r="AD1637" s="71"/>
      <c r="AE1637" s="71"/>
      <c r="AF1637" s="71"/>
      <c r="AG1637" s="71"/>
      <c r="AH1637" s="71"/>
      <c r="AI1637" s="71"/>
      <c r="AJ1637" s="71"/>
      <c r="AK1637" s="71"/>
      <c r="AL1637" s="71"/>
      <c r="AM1637" s="71"/>
      <c r="AN1637" s="71"/>
      <c r="AO1637" s="71"/>
      <c r="AP1637" s="71"/>
    </row>
    <row r="1638" spans="1:42" x14ac:dyDescent="0.75">
      <c r="A1638" s="71"/>
      <c r="B1638" s="71"/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T1638" s="71"/>
      <c r="U1638" s="71"/>
      <c r="V1638" s="71"/>
      <c r="W1638" s="71"/>
      <c r="X1638" s="71"/>
      <c r="Y1638" s="71"/>
      <c r="Z1638" s="71"/>
      <c r="AA1638" s="71"/>
      <c r="AB1638" s="71"/>
      <c r="AC1638" s="71"/>
      <c r="AD1638" s="71"/>
      <c r="AE1638" s="71"/>
      <c r="AF1638" s="71"/>
      <c r="AG1638" s="71"/>
      <c r="AH1638" s="71"/>
      <c r="AI1638" s="71"/>
      <c r="AJ1638" s="71"/>
      <c r="AK1638" s="71"/>
      <c r="AL1638" s="71"/>
      <c r="AM1638" s="71"/>
      <c r="AN1638" s="71"/>
      <c r="AO1638" s="71"/>
      <c r="AP1638" s="71"/>
    </row>
    <row r="1639" spans="1:42" x14ac:dyDescent="0.75">
      <c r="A1639" s="71"/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T1639" s="71"/>
      <c r="U1639" s="71"/>
      <c r="V1639" s="71"/>
      <c r="W1639" s="71"/>
      <c r="X1639" s="71"/>
      <c r="Y1639" s="71"/>
      <c r="Z1639" s="71"/>
      <c r="AA1639" s="71"/>
      <c r="AB1639" s="71"/>
      <c r="AC1639" s="71"/>
      <c r="AD1639" s="71"/>
      <c r="AE1639" s="71"/>
      <c r="AF1639" s="71"/>
      <c r="AG1639" s="71"/>
      <c r="AH1639" s="71"/>
      <c r="AI1639" s="71"/>
      <c r="AJ1639" s="71"/>
      <c r="AK1639" s="71"/>
      <c r="AL1639" s="71"/>
      <c r="AM1639" s="71"/>
      <c r="AN1639" s="71"/>
      <c r="AO1639" s="71"/>
      <c r="AP1639" s="71"/>
    </row>
    <row r="1640" spans="1:42" x14ac:dyDescent="0.75">
      <c r="A1640" s="71"/>
      <c r="B1640" s="71"/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T1640" s="71"/>
      <c r="U1640" s="71"/>
      <c r="V1640" s="71"/>
      <c r="W1640" s="71"/>
      <c r="X1640" s="71"/>
      <c r="Y1640" s="71"/>
      <c r="Z1640" s="71"/>
      <c r="AA1640" s="71"/>
      <c r="AB1640" s="71"/>
      <c r="AC1640" s="71"/>
      <c r="AD1640" s="71"/>
      <c r="AE1640" s="71"/>
      <c r="AF1640" s="71"/>
      <c r="AG1640" s="71"/>
      <c r="AH1640" s="71"/>
      <c r="AI1640" s="71"/>
      <c r="AJ1640" s="71"/>
      <c r="AK1640" s="71"/>
      <c r="AL1640" s="71"/>
      <c r="AM1640" s="71"/>
      <c r="AN1640" s="71"/>
      <c r="AO1640" s="71"/>
      <c r="AP1640" s="71"/>
    </row>
    <row r="1641" spans="1:42" x14ac:dyDescent="0.75">
      <c r="A1641" s="71"/>
      <c r="B1641" s="71"/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T1641" s="71"/>
      <c r="U1641" s="71"/>
      <c r="V1641" s="71"/>
      <c r="W1641" s="71"/>
      <c r="X1641" s="71"/>
      <c r="Y1641" s="71"/>
      <c r="Z1641" s="71"/>
      <c r="AA1641" s="71"/>
      <c r="AB1641" s="71"/>
      <c r="AC1641" s="71"/>
      <c r="AD1641" s="71"/>
      <c r="AE1641" s="71"/>
      <c r="AF1641" s="71"/>
      <c r="AG1641" s="71"/>
      <c r="AH1641" s="71"/>
      <c r="AI1641" s="71"/>
      <c r="AJ1641" s="71"/>
      <c r="AK1641" s="71"/>
      <c r="AL1641" s="71"/>
      <c r="AM1641" s="71"/>
      <c r="AN1641" s="71"/>
      <c r="AO1641" s="71"/>
      <c r="AP1641" s="71"/>
    </row>
    <row r="1642" spans="1:42" x14ac:dyDescent="0.75">
      <c r="A1642" s="71"/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T1642" s="71"/>
      <c r="U1642" s="71"/>
      <c r="V1642" s="71"/>
      <c r="W1642" s="71"/>
      <c r="X1642" s="71"/>
      <c r="Y1642" s="71"/>
      <c r="Z1642" s="71"/>
      <c r="AA1642" s="71"/>
      <c r="AB1642" s="71"/>
      <c r="AC1642" s="71"/>
      <c r="AD1642" s="71"/>
      <c r="AE1642" s="71"/>
      <c r="AF1642" s="71"/>
      <c r="AG1642" s="71"/>
      <c r="AH1642" s="71"/>
      <c r="AI1642" s="71"/>
      <c r="AJ1642" s="71"/>
      <c r="AK1642" s="71"/>
      <c r="AL1642" s="71"/>
      <c r="AM1642" s="71"/>
      <c r="AN1642" s="71"/>
      <c r="AO1642" s="71"/>
      <c r="AP1642" s="71"/>
    </row>
    <row r="1643" spans="1:42" x14ac:dyDescent="0.75">
      <c r="A1643" s="71"/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T1643" s="71"/>
      <c r="U1643" s="71"/>
      <c r="V1643" s="71"/>
      <c r="W1643" s="71"/>
      <c r="X1643" s="71"/>
      <c r="Y1643" s="71"/>
      <c r="Z1643" s="71"/>
      <c r="AA1643" s="71"/>
      <c r="AB1643" s="71"/>
      <c r="AC1643" s="71"/>
      <c r="AD1643" s="71"/>
      <c r="AE1643" s="71"/>
      <c r="AF1643" s="71"/>
      <c r="AG1643" s="71"/>
      <c r="AH1643" s="71"/>
      <c r="AI1643" s="71"/>
      <c r="AJ1643" s="71"/>
      <c r="AK1643" s="71"/>
      <c r="AL1643" s="71"/>
      <c r="AM1643" s="71"/>
      <c r="AN1643" s="71"/>
      <c r="AO1643" s="71"/>
      <c r="AP1643" s="71"/>
    </row>
    <row r="1644" spans="1:42" x14ac:dyDescent="0.75">
      <c r="A1644" s="71"/>
      <c r="B1644" s="71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T1644" s="71"/>
      <c r="U1644" s="71"/>
      <c r="V1644" s="71"/>
      <c r="W1644" s="71"/>
      <c r="X1644" s="71"/>
      <c r="Y1644" s="71"/>
      <c r="Z1644" s="71"/>
      <c r="AA1644" s="71"/>
      <c r="AB1644" s="71"/>
      <c r="AC1644" s="71"/>
      <c r="AD1644" s="71"/>
      <c r="AE1644" s="71"/>
      <c r="AF1644" s="71"/>
      <c r="AG1644" s="71"/>
      <c r="AH1644" s="71"/>
      <c r="AI1644" s="71"/>
      <c r="AJ1644" s="71"/>
      <c r="AK1644" s="71"/>
      <c r="AL1644" s="71"/>
      <c r="AM1644" s="71"/>
      <c r="AN1644" s="71"/>
      <c r="AO1644" s="71"/>
      <c r="AP1644" s="71"/>
    </row>
    <row r="1645" spans="1:42" x14ac:dyDescent="0.75">
      <c r="A1645" s="71"/>
      <c r="B1645" s="71"/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T1645" s="71"/>
      <c r="U1645" s="71"/>
      <c r="V1645" s="71"/>
      <c r="W1645" s="71"/>
      <c r="X1645" s="71"/>
      <c r="Y1645" s="71"/>
      <c r="Z1645" s="71"/>
      <c r="AA1645" s="71"/>
      <c r="AB1645" s="71"/>
      <c r="AC1645" s="71"/>
      <c r="AD1645" s="71"/>
      <c r="AE1645" s="71"/>
      <c r="AF1645" s="71"/>
      <c r="AG1645" s="71"/>
      <c r="AH1645" s="71"/>
      <c r="AI1645" s="71"/>
      <c r="AJ1645" s="71"/>
      <c r="AK1645" s="71"/>
      <c r="AL1645" s="71"/>
      <c r="AM1645" s="71"/>
      <c r="AN1645" s="71"/>
      <c r="AO1645" s="71"/>
      <c r="AP1645" s="71"/>
    </row>
    <row r="1646" spans="1:42" x14ac:dyDescent="0.75">
      <c r="A1646" s="71"/>
      <c r="B1646" s="71"/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T1646" s="71"/>
      <c r="U1646" s="71"/>
      <c r="V1646" s="71"/>
      <c r="W1646" s="71"/>
      <c r="X1646" s="71"/>
      <c r="Y1646" s="71"/>
      <c r="Z1646" s="71"/>
      <c r="AA1646" s="71"/>
      <c r="AB1646" s="71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</row>
    <row r="1647" spans="1:42" x14ac:dyDescent="0.75">
      <c r="A1647" s="71"/>
      <c r="B1647" s="71"/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T1647" s="71"/>
      <c r="U1647" s="71"/>
      <c r="V1647" s="71"/>
      <c r="W1647" s="71"/>
      <c r="X1647" s="71"/>
      <c r="Y1647" s="71"/>
      <c r="Z1647" s="71"/>
      <c r="AA1647" s="71"/>
      <c r="AB1647" s="71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</row>
    <row r="1648" spans="1:42" x14ac:dyDescent="0.75">
      <c r="A1648" s="71"/>
      <c r="B1648" s="71"/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T1648" s="71"/>
      <c r="U1648" s="71"/>
      <c r="V1648" s="71"/>
      <c r="W1648" s="71"/>
      <c r="X1648" s="71"/>
      <c r="Y1648" s="71"/>
      <c r="Z1648" s="71"/>
      <c r="AA1648" s="71"/>
      <c r="AB1648" s="71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</row>
    <row r="1649" spans="1:42" x14ac:dyDescent="0.75">
      <c r="A1649" s="71"/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T1649" s="71"/>
      <c r="U1649" s="71"/>
      <c r="V1649" s="71"/>
      <c r="W1649" s="71"/>
      <c r="X1649" s="71"/>
      <c r="Y1649" s="71"/>
      <c r="Z1649" s="71"/>
      <c r="AA1649" s="71"/>
      <c r="AB1649" s="71"/>
      <c r="AC1649" s="71"/>
      <c r="AD1649" s="71"/>
      <c r="AE1649" s="71"/>
      <c r="AF1649" s="71"/>
      <c r="AG1649" s="71"/>
      <c r="AH1649" s="71"/>
      <c r="AI1649" s="71"/>
      <c r="AJ1649" s="71"/>
      <c r="AK1649" s="71"/>
      <c r="AL1649" s="71"/>
      <c r="AM1649" s="71"/>
      <c r="AN1649" s="71"/>
      <c r="AO1649" s="71"/>
      <c r="AP1649" s="71"/>
    </row>
    <row r="1650" spans="1:42" x14ac:dyDescent="0.75">
      <c r="A1650" s="71"/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T1650" s="71"/>
      <c r="U1650" s="71"/>
      <c r="V1650" s="71"/>
      <c r="W1650" s="71"/>
      <c r="X1650" s="71"/>
      <c r="Y1650" s="71"/>
      <c r="Z1650" s="71"/>
      <c r="AA1650" s="71"/>
      <c r="AB1650" s="71"/>
      <c r="AC1650" s="71"/>
      <c r="AD1650" s="71"/>
      <c r="AE1650" s="71"/>
      <c r="AF1650" s="71"/>
      <c r="AG1650" s="71"/>
      <c r="AH1650" s="71"/>
      <c r="AI1650" s="71"/>
      <c r="AJ1650" s="71"/>
      <c r="AK1650" s="71"/>
      <c r="AL1650" s="71"/>
      <c r="AM1650" s="71"/>
      <c r="AN1650" s="71"/>
      <c r="AO1650" s="71"/>
      <c r="AP1650" s="71"/>
    </row>
    <row r="1651" spans="1:42" x14ac:dyDescent="0.75">
      <c r="A1651" s="71"/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T1651" s="71"/>
      <c r="U1651" s="71"/>
      <c r="V1651" s="71"/>
      <c r="W1651" s="71"/>
      <c r="X1651" s="71"/>
      <c r="Y1651" s="71"/>
      <c r="Z1651" s="71"/>
      <c r="AA1651" s="71"/>
      <c r="AB1651" s="71"/>
      <c r="AC1651" s="71"/>
      <c r="AD1651" s="71"/>
      <c r="AE1651" s="71"/>
      <c r="AF1651" s="71"/>
      <c r="AG1651" s="71"/>
      <c r="AH1651" s="71"/>
      <c r="AI1651" s="71"/>
      <c r="AJ1651" s="71"/>
      <c r="AK1651" s="71"/>
      <c r="AL1651" s="71"/>
      <c r="AM1651" s="71"/>
      <c r="AN1651" s="71"/>
      <c r="AO1651" s="71"/>
      <c r="AP1651" s="71"/>
    </row>
    <row r="1652" spans="1:42" x14ac:dyDescent="0.75">
      <c r="A1652" s="71"/>
      <c r="B1652" s="71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T1652" s="71"/>
      <c r="U1652" s="71"/>
      <c r="V1652" s="71"/>
      <c r="W1652" s="71"/>
      <c r="X1652" s="71"/>
      <c r="Y1652" s="71"/>
      <c r="Z1652" s="71"/>
      <c r="AA1652" s="71"/>
      <c r="AB1652" s="71"/>
      <c r="AC1652" s="71"/>
      <c r="AD1652" s="71"/>
      <c r="AE1652" s="71"/>
      <c r="AF1652" s="71"/>
      <c r="AG1652" s="71"/>
      <c r="AH1652" s="71"/>
      <c r="AI1652" s="71"/>
      <c r="AJ1652" s="71"/>
      <c r="AK1652" s="71"/>
      <c r="AL1652" s="71"/>
      <c r="AM1652" s="71"/>
      <c r="AN1652" s="71"/>
      <c r="AO1652" s="71"/>
      <c r="AP1652" s="71"/>
    </row>
    <row r="1653" spans="1:42" x14ac:dyDescent="0.75">
      <c r="A1653" s="71"/>
      <c r="B1653" s="71"/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T1653" s="71"/>
      <c r="U1653" s="71"/>
      <c r="V1653" s="71"/>
      <c r="W1653" s="71"/>
      <c r="X1653" s="71"/>
      <c r="Y1653" s="71"/>
      <c r="Z1653" s="71"/>
      <c r="AA1653" s="71"/>
      <c r="AB1653" s="71"/>
      <c r="AC1653" s="71"/>
      <c r="AD1653" s="71"/>
      <c r="AE1653" s="71"/>
      <c r="AF1653" s="71"/>
      <c r="AG1653" s="71"/>
      <c r="AH1653" s="71"/>
      <c r="AI1653" s="71"/>
      <c r="AJ1653" s="71"/>
      <c r="AK1653" s="71"/>
      <c r="AL1653" s="71"/>
      <c r="AM1653" s="71"/>
      <c r="AN1653" s="71"/>
      <c r="AO1653" s="71"/>
      <c r="AP1653" s="71"/>
    </row>
    <row r="1654" spans="1:42" x14ac:dyDescent="0.75">
      <c r="A1654" s="71"/>
      <c r="B1654" s="71"/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T1654" s="71"/>
      <c r="U1654" s="71"/>
      <c r="V1654" s="71"/>
      <c r="W1654" s="71"/>
      <c r="X1654" s="71"/>
      <c r="Y1654" s="71"/>
      <c r="Z1654" s="71"/>
      <c r="AA1654" s="71"/>
      <c r="AB1654" s="71"/>
      <c r="AC1654" s="71"/>
      <c r="AD1654" s="71"/>
      <c r="AE1654" s="71"/>
      <c r="AF1654" s="71"/>
      <c r="AG1654" s="71"/>
      <c r="AH1654" s="71"/>
      <c r="AI1654" s="71"/>
      <c r="AJ1654" s="71"/>
      <c r="AK1654" s="71"/>
      <c r="AL1654" s="71"/>
      <c r="AM1654" s="71"/>
      <c r="AN1654" s="71"/>
      <c r="AO1654" s="71"/>
      <c r="AP1654" s="71"/>
    </row>
    <row r="1655" spans="1:42" x14ac:dyDescent="0.75">
      <c r="A1655" s="71"/>
      <c r="B1655" s="71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T1655" s="71"/>
      <c r="U1655" s="71"/>
      <c r="V1655" s="71"/>
      <c r="W1655" s="71"/>
      <c r="X1655" s="71"/>
      <c r="Y1655" s="71"/>
      <c r="Z1655" s="71"/>
      <c r="AA1655" s="71"/>
      <c r="AB1655" s="71"/>
      <c r="AC1655" s="71"/>
      <c r="AD1655" s="71"/>
      <c r="AE1655" s="71"/>
      <c r="AF1655" s="71"/>
      <c r="AG1655" s="71"/>
      <c r="AH1655" s="71"/>
      <c r="AI1655" s="71"/>
      <c r="AJ1655" s="71"/>
      <c r="AK1655" s="71"/>
      <c r="AL1655" s="71"/>
      <c r="AM1655" s="71"/>
      <c r="AN1655" s="71"/>
      <c r="AO1655" s="71"/>
      <c r="AP1655" s="71"/>
    </row>
    <row r="1656" spans="1:42" x14ac:dyDescent="0.75">
      <c r="A1656" s="71"/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T1656" s="71"/>
      <c r="U1656" s="71"/>
      <c r="V1656" s="71"/>
      <c r="W1656" s="71"/>
      <c r="X1656" s="71"/>
      <c r="Y1656" s="71"/>
      <c r="Z1656" s="71"/>
      <c r="AA1656" s="71"/>
      <c r="AB1656" s="71"/>
      <c r="AC1656" s="71"/>
      <c r="AD1656" s="71"/>
      <c r="AE1656" s="71"/>
      <c r="AF1656" s="71"/>
      <c r="AG1656" s="71"/>
      <c r="AH1656" s="71"/>
      <c r="AI1656" s="71"/>
      <c r="AJ1656" s="71"/>
      <c r="AK1656" s="71"/>
      <c r="AL1656" s="71"/>
      <c r="AM1656" s="71"/>
      <c r="AN1656" s="71"/>
      <c r="AO1656" s="71"/>
      <c r="AP1656" s="71"/>
    </row>
    <row r="1657" spans="1:42" x14ac:dyDescent="0.75">
      <c r="A1657" s="71"/>
      <c r="B1657" s="71"/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T1657" s="71"/>
      <c r="U1657" s="71"/>
      <c r="V1657" s="71"/>
      <c r="W1657" s="71"/>
      <c r="X1657" s="71"/>
      <c r="Y1657" s="71"/>
      <c r="Z1657" s="71"/>
      <c r="AA1657" s="71"/>
      <c r="AB1657" s="71"/>
      <c r="AC1657" s="71"/>
      <c r="AD1657" s="71"/>
      <c r="AE1657" s="71"/>
      <c r="AF1657" s="71"/>
      <c r="AG1657" s="71"/>
      <c r="AH1657" s="71"/>
      <c r="AI1657" s="71"/>
      <c r="AJ1657" s="71"/>
      <c r="AK1657" s="71"/>
      <c r="AL1657" s="71"/>
      <c r="AM1657" s="71"/>
      <c r="AN1657" s="71"/>
      <c r="AO1657" s="71"/>
      <c r="AP1657" s="71"/>
    </row>
    <row r="1658" spans="1:42" x14ac:dyDescent="0.75">
      <c r="A1658" s="71"/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T1658" s="71"/>
      <c r="U1658" s="71"/>
      <c r="V1658" s="71"/>
      <c r="W1658" s="71"/>
      <c r="X1658" s="71"/>
      <c r="Y1658" s="71"/>
      <c r="Z1658" s="71"/>
      <c r="AA1658" s="71"/>
      <c r="AB1658" s="71"/>
      <c r="AC1658" s="71"/>
      <c r="AD1658" s="71"/>
      <c r="AE1658" s="71"/>
      <c r="AF1658" s="71"/>
      <c r="AG1658" s="71"/>
      <c r="AH1658" s="71"/>
      <c r="AI1658" s="71"/>
      <c r="AJ1658" s="71"/>
      <c r="AK1658" s="71"/>
      <c r="AL1658" s="71"/>
      <c r="AM1658" s="71"/>
      <c r="AN1658" s="71"/>
      <c r="AO1658" s="71"/>
      <c r="AP1658" s="71"/>
    </row>
    <row r="1659" spans="1:42" x14ac:dyDescent="0.75">
      <c r="A1659" s="71"/>
      <c r="B1659" s="71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T1659" s="71"/>
      <c r="U1659" s="71"/>
      <c r="V1659" s="71"/>
      <c r="W1659" s="71"/>
      <c r="X1659" s="71"/>
      <c r="Y1659" s="71"/>
      <c r="Z1659" s="71"/>
      <c r="AA1659" s="71"/>
      <c r="AB1659" s="71"/>
      <c r="AC1659" s="71"/>
      <c r="AD1659" s="71"/>
      <c r="AE1659" s="71"/>
      <c r="AF1659" s="71"/>
      <c r="AG1659" s="71"/>
      <c r="AH1659" s="71"/>
      <c r="AI1659" s="71"/>
      <c r="AJ1659" s="71"/>
      <c r="AK1659" s="71"/>
      <c r="AL1659" s="71"/>
      <c r="AM1659" s="71"/>
      <c r="AN1659" s="71"/>
      <c r="AO1659" s="71"/>
      <c r="AP1659" s="71"/>
    </row>
    <row r="1660" spans="1:42" x14ac:dyDescent="0.75">
      <c r="A1660" s="71"/>
      <c r="B1660" s="71"/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T1660" s="71"/>
      <c r="U1660" s="71"/>
      <c r="V1660" s="71"/>
      <c r="W1660" s="71"/>
      <c r="X1660" s="71"/>
      <c r="Y1660" s="71"/>
      <c r="Z1660" s="71"/>
      <c r="AA1660" s="71"/>
      <c r="AB1660" s="71"/>
      <c r="AC1660" s="71"/>
      <c r="AD1660" s="71"/>
      <c r="AE1660" s="71"/>
      <c r="AF1660" s="71"/>
      <c r="AG1660" s="71"/>
      <c r="AH1660" s="71"/>
      <c r="AI1660" s="71"/>
      <c r="AJ1660" s="71"/>
      <c r="AK1660" s="71"/>
      <c r="AL1660" s="71"/>
      <c r="AM1660" s="71"/>
      <c r="AN1660" s="71"/>
      <c r="AO1660" s="71"/>
      <c r="AP1660" s="71"/>
    </row>
    <row r="1661" spans="1:42" x14ac:dyDescent="0.75">
      <c r="A1661" s="71"/>
      <c r="B1661" s="71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T1661" s="71"/>
      <c r="U1661" s="71"/>
      <c r="V1661" s="71"/>
      <c r="W1661" s="71"/>
      <c r="X1661" s="71"/>
      <c r="Y1661" s="71"/>
      <c r="Z1661" s="71"/>
      <c r="AA1661" s="71"/>
      <c r="AB1661" s="71"/>
      <c r="AC1661" s="71"/>
      <c r="AD1661" s="71"/>
      <c r="AE1661" s="71"/>
      <c r="AF1661" s="71"/>
      <c r="AG1661" s="71"/>
      <c r="AH1661" s="71"/>
      <c r="AI1661" s="71"/>
      <c r="AJ1661" s="71"/>
      <c r="AK1661" s="71"/>
      <c r="AL1661" s="71"/>
      <c r="AM1661" s="71"/>
      <c r="AN1661" s="71"/>
      <c r="AO1661" s="71"/>
      <c r="AP1661" s="71"/>
    </row>
    <row r="1662" spans="1:42" x14ac:dyDescent="0.75">
      <c r="A1662" s="71"/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T1662" s="71"/>
      <c r="U1662" s="71"/>
      <c r="V1662" s="71"/>
      <c r="W1662" s="71"/>
      <c r="X1662" s="71"/>
      <c r="Y1662" s="71"/>
      <c r="Z1662" s="71"/>
      <c r="AA1662" s="71"/>
      <c r="AB1662" s="71"/>
      <c r="AC1662" s="71"/>
      <c r="AD1662" s="71"/>
      <c r="AE1662" s="71"/>
      <c r="AF1662" s="71"/>
      <c r="AG1662" s="71"/>
      <c r="AH1662" s="71"/>
      <c r="AI1662" s="71"/>
      <c r="AJ1662" s="71"/>
      <c r="AK1662" s="71"/>
      <c r="AL1662" s="71"/>
      <c r="AM1662" s="71"/>
      <c r="AN1662" s="71"/>
      <c r="AO1662" s="71"/>
      <c r="AP1662" s="71"/>
    </row>
    <row r="1663" spans="1:42" x14ac:dyDescent="0.75">
      <c r="A1663" s="71"/>
      <c r="B1663" s="71"/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T1663" s="71"/>
      <c r="U1663" s="71"/>
      <c r="V1663" s="71"/>
      <c r="W1663" s="71"/>
      <c r="X1663" s="71"/>
      <c r="Y1663" s="71"/>
      <c r="Z1663" s="71"/>
      <c r="AA1663" s="71"/>
      <c r="AB1663" s="71"/>
      <c r="AC1663" s="71"/>
      <c r="AD1663" s="71"/>
      <c r="AE1663" s="71"/>
      <c r="AF1663" s="71"/>
      <c r="AG1663" s="71"/>
      <c r="AH1663" s="71"/>
      <c r="AI1663" s="71"/>
      <c r="AJ1663" s="71"/>
      <c r="AK1663" s="71"/>
      <c r="AL1663" s="71"/>
      <c r="AM1663" s="71"/>
      <c r="AN1663" s="71"/>
      <c r="AO1663" s="71"/>
      <c r="AP1663" s="71"/>
    </row>
    <row r="1664" spans="1:42" x14ac:dyDescent="0.75">
      <c r="A1664" s="71"/>
      <c r="B1664" s="71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T1664" s="71"/>
      <c r="U1664" s="71"/>
      <c r="V1664" s="71"/>
      <c r="W1664" s="71"/>
      <c r="X1664" s="71"/>
      <c r="Y1664" s="71"/>
      <c r="Z1664" s="71"/>
      <c r="AA1664" s="71"/>
      <c r="AB1664" s="71"/>
      <c r="AC1664" s="71"/>
      <c r="AD1664" s="71"/>
      <c r="AE1664" s="71"/>
      <c r="AF1664" s="71"/>
      <c r="AG1664" s="71"/>
      <c r="AH1664" s="71"/>
      <c r="AI1664" s="71"/>
      <c r="AJ1664" s="71"/>
      <c r="AK1664" s="71"/>
      <c r="AL1664" s="71"/>
      <c r="AM1664" s="71"/>
      <c r="AN1664" s="71"/>
      <c r="AO1664" s="71"/>
      <c r="AP1664" s="71"/>
    </row>
    <row r="1665" spans="1:42" x14ac:dyDescent="0.75">
      <c r="A1665" s="71"/>
      <c r="B1665" s="71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T1665" s="71"/>
      <c r="U1665" s="71"/>
      <c r="V1665" s="71"/>
      <c r="W1665" s="71"/>
      <c r="X1665" s="71"/>
      <c r="Y1665" s="71"/>
      <c r="Z1665" s="71"/>
      <c r="AA1665" s="71"/>
      <c r="AB1665" s="71"/>
      <c r="AC1665" s="71"/>
      <c r="AD1665" s="71"/>
      <c r="AE1665" s="71"/>
      <c r="AF1665" s="71"/>
      <c r="AG1665" s="71"/>
      <c r="AH1665" s="71"/>
      <c r="AI1665" s="71"/>
      <c r="AJ1665" s="71"/>
      <c r="AK1665" s="71"/>
      <c r="AL1665" s="71"/>
      <c r="AM1665" s="71"/>
      <c r="AN1665" s="71"/>
      <c r="AO1665" s="71"/>
      <c r="AP1665" s="71"/>
    </row>
    <row r="1666" spans="1:42" x14ac:dyDescent="0.75">
      <c r="A1666" s="71"/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T1666" s="71"/>
      <c r="U1666" s="71"/>
      <c r="V1666" s="71"/>
      <c r="W1666" s="71"/>
      <c r="X1666" s="71"/>
      <c r="Y1666" s="71"/>
      <c r="Z1666" s="71"/>
      <c r="AA1666" s="71"/>
      <c r="AB1666" s="71"/>
      <c r="AC1666" s="71"/>
      <c r="AD1666" s="71"/>
      <c r="AE1666" s="71"/>
      <c r="AF1666" s="71"/>
      <c r="AG1666" s="71"/>
      <c r="AH1666" s="71"/>
      <c r="AI1666" s="71"/>
      <c r="AJ1666" s="71"/>
      <c r="AK1666" s="71"/>
      <c r="AL1666" s="71"/>
      <c r="AM1666" s="71"/>
      <c r="AN1666" s="71"/>
      <c r="AO1666" s="71"/>
      <c r="AP1666" s="71"/>
    </row>
    <row r="1667" spans="1:42" x14ac:dyDescent="0.75">
      <c r="A1667" s="71"/>
      <c r="B1667" s="71"/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T1667" s="71"/>
      <c r="U1667" s="71"/>
      <c r="V1667" s="71"/>
      <c r="W1667" s="71"/>
      <c r="X1667" s="71"/>
      <c r="Y1667" s="71"/>
      <c r="Z1667" s="71"/>
      <c r="AA1667" s="71"/>
      <c r="AB1667" s="71"/>
      <c r="AC1667" s="71"/>
      <c r="AD1667" s="71"/>
      <c r="AE1667" s="71"/>
      <c r="AF1667" s="71"/>
      <c r="AG1667" s="71"/>
      <c r="AH1667" s="71"/>
      <c r="AI1667" s="71"/>
      <c r="AJ1667" s="71"/>
      <c r="AK1667" s="71"/>
      <c r="AL1667" s="71"/>
      <c r="AM1667" s="71"/>
      <c r="AN1667" s="71"/>
      <c r="AO1667" s="71"/>
      <c r="AP1667" s="71"/>
    </row>
    <row r="1668" spans="1:42" x14ac:dyDescent="0.75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T1668" s="71"/>
      <c r="U1668" s="71"/>
      <c r="V1668" s="71"/>
      <c r="W1668" s="71"/>
      <c r="X1668" s="71"/>
      <c r="Y1668" s="71"/>
      <c r="Z1668" s="71"/>
      <c r="AA1668" s="71"/>
      <c r="AB1668" s="71"/>
      <c r="AC1668" s="71"/>
      <c r="AD1668" s="71"/>
      <c r="AE1668" s="71"/>
      <c r="AF1668" s="71"/>
      <c r="AG1668" s="71"/>
      <c r="AH1668" s="71"/>
      <c r="AI1668" s="71"/>
      <c r="AJ1668" s="71"/>
      <c r="AK1668" s="71"/>
      <c r="AL1668" s="71"/>
      <c r="AM1668" s="71"/>
      <c r="AN1668" s="71"/>
      <c r="AO1668" s="71"/>
      <c r="AP1668" s="71"/>
    </row>
    <row r="1669" spans="1:42" x14ac:dyDescent="0.75">
      <c r="A1669" s="71"/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T1669" s="71"/>
      <c r="U1669" s="71"/>
      <c r="V1669" s="71"/>
      <c r="W1669" s="71"/>
      <c r="X1669" s="71"/>
      <c r="Y1669" s="71"/>
      <c r="Z1669" s="71"/>
      <c r="AA1669" s="71"/>
      <c r="AB1669" s="71"/>
      <c r="AC1669" s="71"/>
      <c r="AD1669" s="71"/>
      <c r="AE1669" s="71"/>
      <c r="AF1669" s="71"/>
      <c r="AG1669" s="71"/>
      <c r="AH1669" s="71"/>
      <c r="AI1669" s="71"/>
      <c r="AJ1669" s="71"/>
      <c r="AK1669" s="71"/>
      <c r="AL1669" s="71"/>
      <c r="AM1669" s="71"/>
      <c r="AN1669" s="71"/>
      <c r="AO1669" s="71"/>
      <c r="AP1669" s="71"/>
    </row>
    <row r="1670" spans="1:42" x14ac:dyDescent="0.75">
      <c r="A1670" s="71"/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T1670" s="71"/>
      <c r="U1670" s="71"/>
      <c r="V1670" s="71"/>
      <c r="W1670" s="71"/>
      <c r="X1670" s="71"/>
      <c r="Y1670" s="71"/>
      <c r="Z1670" s="71"/>
      <c r="AA1670" s="71"/>
      <c r="AB1670" s="71"/>
      <c r="AC1670" s="71"/>
      <c r="AD1670" s="71"/>
      <c r="AE1670" s="71"/>
      <c r="AF1670" s="71"/>
      <c r="AG1670" s="71"/>
      <c r="AH1670" s="71"/>
      <c r="AI1670" s="71"/>
      <c r="AJ1670" s="71"/>
      <c r="AK1670" s="71"/>
      <c r="AL1670" s="71"/>
      <c r="AM1670" s="71"/>
      <c r="AN1670" s="71"/>
      <c r="AO1670" s="71"/>
      <c r="AP1670" s="71"/>
    </row>
    <row r="1671" spans="1:42" x14ac:dyDescent="0.75">
      <c r="A1671" s="71"/>
      <c r="B1671" s="71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T1671" s="71"/>
      <c r="U1671" s="71"/>
      <c r="V1671" s="71"/>
      <c r="W1671" s="71"/>
      <c r="X1671" s="71"/>
      <c r="Y1671" s="71"/>
      <c r="Z1671" s="71"/>
      <c r="AA1671" s="71"/>
      <c r="AB1671" s="71"/>
      <c r="AC1671" s="71"/>
      <c r="AD1671" s="71"/>
      <c r="AE1671" s="71"/>
      <c r="AF1671" s="71"/>
      <c r="AG1671" s="71"/>
      <c r="AH1671" s="71"/>
      <c r="AI1671" s="71"/>
      <c r="AJ1671" s="71"/>
      <c r="AK1671" s="71"/>
      <c r="AL1671" s="71"/>
      <c r="AM1671" s="71"/>
      <c r="AN1671" s="71"/>
      <c r="AO1671" s="71"/>
      <c r="AP1671" s="71"/>
    </row>
    <row r="1672" spans="1:42" x14ac:dyDescent="0.75">
      <c r="A1672" s="71"/>
      <c r="B1672" s="71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T1672" s="71"/>
      <c r="U1672" s="71"/>
      <c r="V1672" s="71"/>
      <c r="W1672" s="71"/>
      <c r="X1672" s="71"/>
      <c r="Y1672" s="71"/>
      <c r="Z1672" s="71"/>
      <c r="AA1672" s="71"/>
      <c r="AB1672" s="71"/>
      <c r="AC1672" s="71"/>
      <c r="AD1672" s="71"/>
      <c r="AE1672" s="71"/>
      <c r="AF1672" s="71"/>
      <c r="AG1672" s="71"/>
      <c r="AH1672" s="71"/>
      <c r="AI1672" s="71"/>
      <c r="AJ1672" s="71"/>
      <c r="AK1672" s="71"/>
      <c r="AL1672" s="71"/>
      <c r="AM1672" s="71"/>
      <c r="AN1672" s="71"/>
      <c r="AO1672" s="71"/>
      <c r="AP1672" s="71"/>
    </row>
    <row r="1673" spans="1:42" x14ac:dyDescent="0.75">
      <c r="A1673" s="71"/>
      <c r="B1673" s="71"/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T1673" s="71"/>
      <c r="U1673" s="71"/>
      <c r="V1673" s="71"/>
      <c r="W1673" s="71"/>
      <c r="X1673" s="71"/>
      <c r="Y1673" s="71"/>
      <c r="Z1673" s="71"/>
      <c r="AA1673" s="71"/>
      <c r="AB1673" s="71"/>
      <c r="AC1673" s="71"/>
      <c r="AD1673" s="71"/>
      <c r="AE1673" s="71"/>
      <c r="AF1673" s="71"/>
      <c r="AG1673" s="71"/>
      <c r="AH1673" s="71"/>
      <c r="AI1673" s="71"/>
      <c r="AJ1673" s="71"/>
      <c r="AK1673" s="71"/>
      <c r="AL1673" s="71"/>
      <c r="AM1673" s="71"/>
      <c r="AN1673" s="71"/>
      <c r="AO1673" s="71"/>
      <c r="AP1673" s="71"/>
    </row>
    <row r="1674" spans="1:42" x14ac:dyDescent="0.75">
      <c r="A1674" s="71"/>
      <c r="B1674" s="71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T1674" s="71"/>
      <c r="U1674" s="71"/>
      <c r="V1674" s="71"/>
      <c r="W1674" s="71"/>
      <c r="X1674" s="71"/>
      <c r="Y1674" s="71"/>
      <c r="Z1674" s="71"/>
      <c r="AA1674" s="71"/>
      <c r="AB1674" s="71"/>
      <c r="AC1674" s="71"/>
      <c r="AD1674" s="71"/>
      <c r="AE1674" s="71"/>
      <c r="AF1674" s="71"/>
      <c r="AG1674" s="71"/>
      <c r="AH1674" s="71"/>
      <c r="AI1674" s="71"/>
      <c r="AJ1674" s="71"/>
      <c r="AK1674" s="71"/>
      <c r="AL1674" s="71"/>
      <c r="AM1674" s="71"/>
      <c r="AN1674" s="71"/>
      <c r="AO1674" s="71"/>
      <c r="AP1674" s="71"/>
    </row>
    <row r="1675" spans="1:42" x14ac:dyDescent="0.75">
      <c r="A1675" s="71"/>
      <c r="B1675" s="71"/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T1675" s="71"/>
      <c r="U1675" s="71"/>
      <c r="V1675" s="71"/>
      <c r="W1675" s="71"/>
      <c r="X1675" s="71"/>
      <c r="Y1675" s="71"/>
      <c r="Z1675" s="71"/>
      <c r="AA1675" s="71"/>
      <c r="AB1675" s="71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</row>
    <row r="1676" spans="1:42" x14ac:dyDescent="0.75">
      <c r="A1676" s="71"/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T1676" s="71"/>
      <c r="U1676" s="71"/>
      <c r="V1676" s="71"/>
      <c r="W1676" s="71"/>
      <c r="X1676" s="71"/>
      <c r="Y1676" s="71"/>
      <c r="Z1676" s="71"/>
      <c r="AA1676" s="71"/>
      <c r="AB1676" s="71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</row>
    <row r="1677" spans="1:42" x14ac:dyDescent="0.75">
      <c r="A1677" s="71"/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T1677" s="71"/>
      <c r="U1677" s="71"/>
      <c r="V1677" s="71"/>
      <c r="W1677" s="71"/>
      <c r="X1677" s="71"/>
      <c r="Y1677" s="71"/>
      <c r="Z1677" s="71"/>
      <c r="AA1677" s="71"/>
      <c r="AB1677" s="71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</row>
    <row r="1678" spans="1:42" x14ac:dyDescent="0.75">
      <c r="A1678" s="71"/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T1678" s="71"/>
      <c r="U1678" s="71"/>
      <c r="V1678" s="71"/>
      <c r="W1678" s="71"/>
      <c r="X1678" s="71"/>
      <c r="Y1678" s="71"/>
      <c r="Z1678" s="71"/>
      <c r="AA1678" s="71"/>
      <c r="AB1678" s="71"/>
      <c r="AC1678" s="71"/>
      <c r="AD1678" s="71"/>
      <c r="AE1678" s="71"/>
      <c r="AF1678" s="71"/>
      <c r="AG1678" s="71"/>
      <c r="AH1678" s="71"/>
      <c r="AI1678" s="71"/>
      <c r="AJ1678" s="71"/>
      <c r="AK1678" s="71"/>
      <c r="AL1678" s="71"/>
      <c r="AM1678" s="71"/>
      <c r="AN1678" s="71"/>
      <c r="AO1678" s="71"/>
      <c r="AP1678" s="71"/>
    </row>
    <row r="1679" spans="1:42" x14ac:dyDescent="0.75">
      <c r="A1679" s="71"/>
      <c r="B1679" s="71"/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T1679" s="71"/>
      <c r="U1679" s="71"/>
      <c r="V1679" s="71"/>
      <c r="W1679" s="71"/>
      <c r="X1679" s="71"/>
      <c r="Y1679" s="71"/>
      <c r="Z1679" s="71"/>
      <c r="AA1679" s="71"/>
      <c r="AB1679" s="71"/>
      <c r="AC1679" s="71"/>
      <c r="AD1679" s="71"/>
      <c r="AE1679" s="71"/>
      <c r="AF1679" s="71"/>
      <c r="AG1679" s="71"/>
      <c r="AH1679" s="71"/>
      <c r="AI1679" s="71"/>
      <c r="AJ1679" s="71"/>
      <c r="AK1679" s="71"/>
      <c r="AL1679" s="71"/>
      <c r="AM1679" s="71"/>
      <c r="AN1679" s="71"/>
      <c r="AO1679" s="71"/>
      <c r="AP1679" s="71"/>
    </row>
    <row r="1680" spans="1:42" x14ac:dyDescent="0.75">
      <c r="A1680" s="71"/>
      <c r="B1680" s="71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T1680" s="71"/>
      <c r="U1680" s="71"/>
      <c r="V1680" s="71"/>
      <c r="W1680" s="71"/>
      <c r="X1680" s="71"/>
      <c r="Y1680" s="71"/>
      <c r="Z1680" s="71"/>
      <c r="AA1680" s="71"/>
      <c r="AB1680" s="71"/>
      <c r="AC1680" s="71"/>
      <c r="AD1680" s="71"/>
      <c r="AE1680" s="71"/>
      <c r="AF1680" s="71"/>
      <c r="AG1680" s="71"/>
      <c r="AH1680" s="71"/>
      <c r="AI1680" s="71"/>
      <c r="AJ1680" s="71"/>
      <c r="AK1680" s="71"/>
      <c r="AL1680" s="71"/>
      <c r="AM1680" s="71"/>
      <c r="AN1680" s="71"/>
      <c r="AO1680" s="71"/>
      <c r="AP1680" s="71"/>
    </row>
    <row r="1681" spans="1:42" x14ac:dyDescent="0.75">
      <c r="A1681" s="71"/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T1681" s="71"/>
      <c r="U1681" s="71"/>
      <c r="V1681" s="71"/>
      <c r="W1681" s="71"/>
      <c r="X1681" s="71"/>
      <c r="Y1681" s="71"/>
      <c r="Z1681" s="71"/>
      <c r="AA1681" s="71"/>
      <c r="AB1681" s="71"/>
      <c r="AC1681" s="71"/>
      <c r="AD1681" s="71"/>
      <c r="AE1681" s="71"/>
      <c r="AF1681" s="71"/>
      <c r="AG1681" s="71"/>
      <c r="AH1681" s="71"/>
      <c r="AI1681" s="71"/>
      <c r="AJ1681" s="71"/>
      <c r="AK1681" s="71"/>
      <c r="AL1681" s="71"/>
      <c r="AM1681" s="71"/>
      <c r="AN1681" s="71"/>
      <c r="AO1681" s="71"/>
      <c r="AP1681" s="71"/>
    </row>
    <row r="1682" spans="1:42" x14ac:dyDescent="0.75">
      <c r="A1682" s="71"/>
      <c r="B1682" s="71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T1682" s="71"/>
      <c r="U1682" s="71"/>
      <c r="V1682" s="71"/>
      <c r="W1682" s="71"/>
      <c r="X1682" s="71"/>
      <c r="Y1682" s="71"/>
      <c r="Z1682" s="71"/>
      <c r="AA1682" s="71"/>
      <c r="AB1682" s="71"/>
      <c r="AC1682" s="71"/>
      <c r="AD1682" s="71"/>
      <c r="AE1682" s="71"/>
      <c r="AF1682" s="71"/>
      <c r="AG1682" s="71"/>
      <c r="AH1682" s="71"/>
      <c r="AI1682" s="71"/>
      <c r="AJ1682" s="71"/>
      <c r="AK1682" s="71"/>
      <c r="AL1682" s="71"/>
      <c r="AM1682" s="71"/>
      <c r="AN1682" s="71"/>
      <c r="AO1682" s="71"/>
      <c r="AP1682" s="71"/>
    </row>
    <row r="1683" spans="1:42" x14ac:dyDescent="0.75">
      <c r="A1683" s="71"/>
      <c r="B1683" s="71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T1683" s="71"/>
      <c r="U1683" s="71"/>
      <c r="V1683" s="71"/>
      <c r="W1683" s="71"/>
      <c r="X1683" s="71"/>
      <c r="Y1683" s="71"/>
      <c r="Z1683" s="71"/>
      <c r="AA1683" s="71"/>
      <c r="AB1683" s="71"/>
      <c r="AC1683" s="71"/>
      <c r="AD1683" s="71"/>
      <c r="AE1683" s="71"/>
      <c r="AF1683" s="71"/>
      <c r="AG1683" s="71"/>
      <c r="AH1683" s="71"/>
      <c r="AI1683" s="71"/>
      <c r="AJ1683" s="71"/>
      <c r="AK1683" s="71"/>
      <c r="AL1683" s="71"/>
      <c r="AM1683" s="71"/>
      <c r="AN1683" s="71"/>
      <c r="AO1683" s="71"/>
      <c r="AP1683" s="71"/>
    </row>
    <row r="1684" spans="1:42" x14ac:dyDescent="0.75">
      <c r="A1684" s="71"/>
      <c r="B1684" s="71"/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T1684" s="71"/>
      <c r="U1684" s="71"/>
      <c r="V1684" s="71"/>
      <c r="W1684" s="71"/>
      <c r="X1684" s="71"/>
      <c r="Y1684" s="71"/>
      <c r="Z1684" s="71"/>
      <c r="AA1684" s="71"/>
      <c r="AB1684" s="71"/>
      <c r="AC1684" s="71"/>
      <c r="AD1684" s="71"/>
      <c r="AE1684" s="71"/>
      <c r="AF1684" s="71"/>
      <c r="AG1684" s="71"/>
      <c r="AH1684" s="71"/>
      <c r="AI1684" s="71"/>
      <c r="AJ1684" s="71"/>
      <c r="AK1684" s="71"/>
      <c r="AL1684" s="71"/>
      <c r="AM1684" s="71"/>
      <c r="AN1684" s="71"/>
      <c r="AO1684" s="71"/>
      <c r="AP1684" s="71"/>
    </row>
    <row r="1685" spans="1:42" x14ac:dyDescent="0.75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T1685" s="71"/>
      <c r="U1685" s="71"/>
      <c r="V1685" s="71"/>
      <c r="W1685" s="71"/>
      <c r="X1685" s="71"/>
      <c r="Y1685" s="71"/>
      <c r="Z1685" s="71"/>
      <c r="AA1685" s="71"/>
      <c r="AB1685" s="71"/>
      <c r="AC1685" s="71"/>
      <c r="AD1685" s="71"/>
      <c r="AE1685" s="71"/>
      <c r="AF1685" s="71"/>
      <c r="AG1685" s="71"/>
      <c r="AH1685" s="71"/>
      <c r="AI1685" s="71"/>
      <c r="AJ1685" s="71"/>
      <c r="AK1685" s="71"/>
      <c r="AL1685" s="71"/>
      <c r="AM1685" s="71"/>
      <c r="AN1685" s="71"/>
      <c r="AO1685" s="71"/>
      <c r="AP1685" s="71"/>
    </row>
    <row r="1686" spans="1:42" x14ac:dyDescent="0.75">
      <c r="A1686" s="71"/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T1686" s="71"/>
      <c r="U1686" s="71"/>
      <c r="V1686" s="71"/>
      <c r="W1686" s="71"/>
      <c r="X1686" s="71"/>
      <c r="Y1686" s="71"/>
      <c r="Z1686" s="71"/>
      <c r="AA1686" s="71"/>
      <c r="AB1686" s="71"/>
      <c r="AC1686" s="71"/>
      <c r="AD1686" s="71"/>
      <c r="AE1686" s="71"/>
      <c r="AF1686" s="71"/>
      <c r="AG1686" s="71"/>
      <c r="AH1686" s="71"/>
      <c r="AI1686" s="71"/>
      <c r="AJ1686" s="71"/>
      <c r="AK1686" s="71"/>
      <c r="AL1686" s="71"/>
      <c r="AM1686" s="71"/>
      <c r="AN1686" s="71"/>
      <c r="AO1686" s="71"/>
      <c r="AP1686" s="71"/>
    </row>
    <row r="1687" spans="1:42" x14ac:dyDescent="0.75">
      <c r="A1687" s="71"/>
      <c r="B1687" s="71"/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T1687" s="71"/>
      <c r="U1687" s="71"/>
      <c r="V1687" s="71"/>
      <c r="W1687" s="71"/>
      <c r="X1687" s="71"/>
      <c r="Y1687" s="71"/>
      <c r="Z1687" s="71"/>
      <c r="AA1687" s="71"/>
      <c r="AB1687" s="71"/>
      <c r="AC1687" s="71"/>
      <c r="AD1687" s="71"/>
      <c r="AE1687" s="71"/>
      <c r="AF1687" s="71"/>
      <c r="AG1687" s="71"/>
      <c r="AH1687" s="71"/>
      <c r="AI1687" s="71"/>
      <c r="AJ1687" s="71"/>
      <c r="AK1687" s="71"/>
      <c r="AL1687" s="71"/>
      <c r="AM1687" s="71"/>
      <c r="AN1687" s="71"/>
      <c r="AO1687" s="71"/>
      <c r="AP1687" s="71"/>
    </row>
    <row r="1688" spans="1:42" x14ac:dyDescent="0.75">
      <c r="A1688" s="71"/>
      <c r="B1688" s="71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T1688" s="71"/>
      <c r="U1688" s="71"/>
      <c r="V1688" s="71"/>
      <c r="W1688" s="71"/>
      <c r="X1688" s="71"/>
      <c r="Y1688" s="71"/>
      <c r="Z1688" s="71"/>
      <c r="AA1688" s="71"/>
      <c r="AB1688" s="71"/>
      <c r="AC1688" s="71"/>
      <c r="AD1688" s="71"/>
      <c r="AE1688" s="71"/>
      <c r="AF1688" s="71"/>
      <c r="AG1688" s="71"/>
      <c r="AH1688" s="71"/>
      <c r="AI1688" s="71"/>
      <c r="AJ1688" s="71"/>
      <c r="AK1688" s="71"/>
      <c r="AL1688" s="71"/>
      <c r="AM1688" s="71"/>
      <c r="AN1688" s="71"/>
      <c r="AO1688" s="71"/>
      <c r="AP1688" s="71"/>
    </row>
    <row r="1689" spans="1:42" x14ac:dyDescent="0.75">
      <c r="A1689" s="71"/>
      <c r="B1689" s="71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T1689" s="71"/>
      <c r="U1689" s="71"/>
      <c r="V1689" s="71"/>
      <c r="W1689" s="71"/>
      <c r="X1689" s="71"/>
      <c r="Y1689" s="71"/>
      <c r="Z1689" s="71"/>
      <c r="AA1689" s="71"/>
      <c r="AB1689" s="71"/>
      <c r="AC1689" s="71"/>
      <c r="AD1689" s="71"/>
      <c r="AE1689" s="71"/>
      <c r="AF1689" s="71"/>
      <c r="AG1689" s="71"/>
      <c r="AH1689" s="71"/>
      <c r="AI1689" s="71"/>
      <c r="AJ1689" s="71"/>
      <c r="AK1689" s="71"/>
      <c r="AL1689" s="71"/>
      <c r="AM1689" s="71"/>
      <c r="AN1689" s="71"/>
      <c r="AO1689" s="71"/>
      <c r="AP1689" s="71"/>
    </row>
    <row r="1690" spans="1:42" x14ac:dyDescent="0.75">
      <c r="A1690" s="71"/>
      <c r="B1690" s="71"/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T1690" s="71"/>
      <c r="U1690" s="71"/>
      <c r="V1690" s="71"/>
      <c r="W1690" s="71"/>
      <c r="X1690" s="71"/>
      <c r="Y1690" s="71"/>
      <c r="Z1690" s="71"/>
      <c r="AA1690" s="71"/>
      <c r="AB1690" s="71"/>
      <c r="AC1690" s="71"/>
      <c r="AD1690" s="71"/>
      <c r="AE1690" s="71"/>
      <c r="AF1690" s="71"/>
      <c r="AG1690" s="71"/>
      <c r="AH1690" s="71"/>
      <c r="AI1690" s="71"/>
      <c r="AJ1690" s="71"/>
      <c r="AK1690" s="71"/>
      <c r="AL1690" s="71"/>
      <c r="AM1690" s="71"/>
      <c r="AN1690" s="71"/>
      <c r="AO1690" s="71"/>
      <c r="AP1690" s="71"/>
    </row>
    <row r="1691" spans="1:42" x14ac:dyDescent="0.75">
      <c r="A1691" s="71"/>
      <c r="B1691" s="71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T1691" s="71"/>
      <c r="U1691" s="71"/>
      <c r="V1691" s="71"/>
      <c r="W1691" s="71"/>
      <c r="X1691" s="71"/>
      <c r="Y1691" s="71"/>
      <c r="Z1691" s="71"/>
      <c r="AA1691" s="71"/>
      <c r="AB1691" s="71"/>
      <c r="AC1691" s="71"/>
      <c r="AD1691" s="71"/>
      <c r="AE1691" s="71"/>
      <c r="AF1691" s="71"/>
      <c r="AG1691" s="71"/>
      <c r="AH1691" s="71"/>
      <c r="AI1691" s="71"/>
      <c r="AJ1691" s="71"/>
      <c r="AK1691" s="71"/>
      <c r="AL1691" s="71"/>
      <c r="AM1691" s="71"/>
      <c r="AN1691" s="71"/>
      <c r="AO1691" s="71"/>
      <c r="AP1691" s="71"/>
    </row>
    <row r="1692" spans="1:42" x14ac:dyDescent="0.75">
      <c r="A1692" s="71"/>
      <c r="B1692" s="71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T1692" s="71"/>
      <c r="U1692" s="71"/>
      <c r="V1692" s="71"/>
      <c r="W1692" s="71"/>
      <c r="X1692" s="71"/>
      <c r="Y1692" s="71"/>
      <c r="Z1692" s="71"/>
      <c r="AA1692" s="71"/>
      <c r="AB1692" s="71"/>
      <c r="AC1692" s="71"/>
      <c r="AD1692" s="71"/>
      <c r="AE1692" s="71"/>
      <c r="AF1692" s="71"/>
      <c r="AG1692" s="71"/>
      <c r="AH1692" s="71"/>
      <c r="AI1692" s="71"/>
      <c r="AJ1692" s="71"/>
      <c r="AK1692" s="71"/>
      <c r="AL1692" s="71"/>
      <c r="AM1692" s="71"/>
      <c r="AN1692" s="71"/>
      <c r="AO1692" s="71"/>
      <c r="AP1692" s="71"/>
    </row>
    <row r="1693" spans="1:42" x14ac:dyDescent="0.75">
      <c r="A1693" s="71"/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T1693" s="71"/>
      <c r="U1693" s="71"/>
      <c r="V1693" s="71"/>
      <c r="W1693" s="71"/>
      <c r="X1693" s="71"/>
      <c r="Y1693" s="71"/>
      <c r="Z1693" s="71"/>
      <c r="AA1693" s="71"/>
      <c r="AB1693" s="71"/>
      <c r="AC1693" s="71"/>
      <c r="AD1693" s="71"/>
      <c r="AE1693" s="71"/>
      <c r="AF1693" s="71"/>
      <c r="AG1693" s="71"/>
      <c r="AH1693" s="71"/>
      <c r="AI1693" s="71"/>
      <c r="AJ1693" s="71"/>
      <c r="AK1693" s="71"/>
      <c r="AL1693" s="71"/>
      <c r="AM1693" s="71"/>
      <c r="AN1693" s="71"/>
      <c r="AO1693" s="71"/>
      <c r="AP1693" s="71"/>
    </row>
    <row r="1694" spans="1:42" x14ac:dyDescent="0.75">
      <c r="A1694" s="71"/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T1694" s="71"/>
      <c r="U1694" s="71"/>
      <c r="V1694" s="71"/>
      <c r="W1694" s="71"/>
      <c r="X1694" s="71"/>
      <c r="Y1694" s="71"/>
      <c r="Z1694" s="71"/>
      <c r="AA1694" s="71"/>
      <c r="AB1694" s="71"/>
      <c r="AC1694" s="71"/>
      <c r="AD1694" s="71"/>
      <c r="AE1694" s="71"/>
      <c r="AF1694" s="71"/>
      <c r="AG1694" s="71"/>
      <c r="AH1694" s="71"/>
      <c r="AI1694" s="71"/>
      <c r="AJ1694" s="71"/>
      <c r="AK1694" s="71"/>
      <c r="AL1694" s="71"/>
      <c r="AM1694" s="71"/>
      <c r="AN1694" s="71"/>
      <c r="AO1694" s="71"/>
      <c r="AP1694" s="71"/>
    </row>
    <row r="1695" spans="1:42" x14ac:dyDescent="0.75">
      <c r="A1695" s="71"/>
      <c r="B1695" s="71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T1695" s="71"/>
      <c r="U1695" s="71"/>
      <c r="V1695" s="71"/>
      <c r="W1695" s="71"/>
      <c r="X1695" s="71"/>
      <c r="Y1695" s="71"/>
      <c r="Z1695" s="71"/>
      <c r="AA1695" s="71"/>
      <c r="AB1695" s="71"/>
      <c r="AC1695" s="71"/>
      <c r="AD1695" s="71"/>
      <c r="AE1695" s="71"/>
      <c r="AF1695" s="71"/>
      <c r="AG1695" s="71"/>
      <c r="AH1695" s="71"/>
      <c r="AI1695" s="71"/>
      <c r="AJ1695" s="71"/>
      <c r="AK1695" s="71"/>
      <c r="AL1695" s="71"/>
      <c r="AM1695" s="71"/>
      <c r="AN1695" s="71"/>
      <c r="AO1695" s="71"/>
      <c r="AP1695" s="71"/>
    </row>
    <row r="1696" spans="1:42" x14ac:dyDescent="0.75">
      <c r="A1696" s="71"/>
      <c r="B1696" s="71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T1696" s="71"/>
      <c r="U1696" s="71"/>
      <c r="V1696" s="71"/>
      <c r="W1696" s="71"/>
      <c r="X1696" s="71"/>
      <c r="Y1696" s="71"/>
      <c r="Z1696" s="71"/>
      <c r="AA1696" s="71"/>
      <c r="AB1696" s="71"/>
      <c r="AC1696" s="71"/>
      <c r="AD1696" s="71"/>
      <c r="AE1696" s="71"/>
      <c r="AF1696" s="71"/>
      <c r="AG1696" s="71"/>
      <c r="AH1696" s="71"/>
      <c r="AI1696" s="71"/>
      <c r="AJ1696" s="71"/>
      <c r="AK1696" s="71"/>
      <c r="AL1696" s="71"/>
      <c r="AM1696" s="71"/>
      <c r="AN1696" s="71"/>
      <c r="AO1696" s="71"/>
      <c r="AP1696" s="71"/>
    </row>
    <row r="1697" spans="1:42" x14ac:dyDescent="0.75">
      <c r="A1697" s="71"/>
      <c r="B1697" s="71"/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T1697" s="71"/>
      <c r="U1697" s="71"/>
      <c r="V1697" s="71"/>
      <c r="W1697" s="71"/>
      <c r="X1697" s="71"/>
      <c r="Y1697" s="71"/>
      <c r="Z1697" s="71"/>
      <c r="AA1697" s="71"/>
      <c r="AB1697" s="71"/>
      <c r="AC1697" s="71"/>
      <c r="AD1697" s="71"/>
      <c r="AE1697" s="71"/>
      <c r="AF1697" s="71"/>
      <c r="AG1697" s="71"/>
      <c r="AH1697" s="71"/>
      <c r="AI1697" s="71"/>
      <c r="AJ1697" s="71"/>
      <c r="AK1697" s="71"/>
      <c r="AL1697" s="71"/>
      <c r="AM1697" s="71"/>
      <c r="AN1697" s="71"/>
      <c r="AO1697" s="71"/>
      <c r="AP1697" s="71"/>
    </row>
    <row r="1698" spans="1:42" x14ac:dyDescent="0.75">
      <c r="A1698" s="71"/>
      <c r="B1698" s="71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T1698" s="71"/>
      <c r="U1698" s="71"/>
      <c r="V1698" s="71"/>
      <c r="W1698" s="71"/>
      <c r="X1698" s="71"/>
      <c r="Y1698" s="71"/>
      <c r="Z1698" s="71"/>
      <c r="AA1698" s="71"/>
      <c r="AB1698" s="71"/>
      <c r="AC1698" s="71"/>
      <c r="AD1698" s="71"/>
      <c r="AE1698" s="71"/>
      <c r="AF1698" s="71"/>
      <c r="AG1698" s="71"/>
      <c r="AH1698" s="71"/>
      <c r="AI1698" s="71"/>
      <c r="AJ1698" s="71"/>
      <c r="AK1698" s="71"/>
      <c r="AL1698" s="71"/>
      <c r="AM1698" s="71"/>
      <c r="AN1698" s="71"/>
      <c r="AO1698" s="71"/>
      <c r="AP1698" s="71"/>
    </row>
    <row r="1699" spans="1:42" x14ac:dyDescent="0.75">
      <c r="A1699" s="71"/>
      <c r="B1699" s="71"/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T1699" s="71"/>
      <c r="U1699" s="71"/>
      <c r="V1699" s="71"/>
      <c r="W1699" s="71"/>
      <c r="X1699" s="71"/>
      <c r="Y1699" s="71"/>
      <c r="Z1699" s="71"/>
      <c r="AA1699" s="71"/>
      <c r="AB1699" s="71"/>
      <c r="AC1699" s="71"/>
      <c r="AD1699" s="71"/>
      <c r="AE1699" s="71"/>
      <c r="AF1699" s="71"/>
      <c r="AG1699" s="71"/>
      <c r="AH1699" s="71"/>
      <c r="AI1699" s="71"/>
      <c r="AJ1699" s="71"/>
      <c r="AK1699" s="71"/>
      <c r="AL1699" s="71"/>
      <c r="AM1699" s="71"/>
      <c r="AN1699" s="71"/>
      <c r="AO1699" s="71"/>
      <c r="AP1699" s="71"/>
    </row>
    <row r="1700" spans="1:42" x14ac:dyDescent="0.75">
      <c r="A1700" s="71"/>
      <c r="B1700" s="71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T1700" s="71"/>
      <c r="U1700" s="71"/>
      <c r="V1700" s="71"/>
      <c r="W1700" s="71"/>
      <c r="X1700" s="71"/>
      <c r="Y1700" s="71"/>
      <c r="Z1700" s="71"/>
      <c r="AA1700" s="71"/>
      <c r="AB1700" s="71"/>
      <c r="AC1700" s="71"/>
      <c r="AD1700" s="71"/>
      <c r="AE1700" s="71"/>
      <c r="AF1700" s="71"/>
      <c r="AG1700" s="71"/>
      <c r="AH1700" s="71"/>
      <c r="AI1700" s="71"/>
      <c r="AJ1700" s="71"/>
      <c r="AK1700" s="71"/>
      <c r="AL1700" s="71"/>
      <c r="AM1700" s="71"/>
      <c r="AN1700" s="71"/>
      <c r="AO1700" s="71"/>
      <c r="AP1700" s="71"/>
    </row>
    <row r="1701" spans="1:42" x14ac:dyDescent="0.75">
      <c r="A1701" s="71"/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V1701" s="71"/>
      <c r="W1701" s="71"/>
      <c r="X1701" s="71"/>
      <c r="Y1701" s="71"/>
      <c r="Z1701" s="71"/>
      <c r="AA1701" s="71"/>
      <c r="AB1701" s="71"/>
      <c r="AC1701" s="71"/>
      <c r="AD1701" s="71"/>
      <c r="AE1701" s="71"/>
      <c r="AF1701" s="71"/>
      <c r="AG1701" s="71"/>
      <c r="AH1701" s="71"/>
      <c r="AI1701" s="71"/>
      <c r="AJ1701" s="71"/>
      <c r="AK1701" s="71"/>
      <c r="AL1701" s="71"/>
      <c r="AM1701" s="71"/>
      <c r="AN1701" s="71"/>
      <c r="AO1701" s="71"/>
      <c r="AP1701" s="71"/>
    </row>
    <row r="1702" spans="1:42" x14ac:dyDescent="0.75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  <c r="AF1702" s="71"/>
      <c r="AG1702" s="71"/>
      <c r="AH1702" s="71"/>
      <c r="AI1702" s="71"/>
      <c r="AJ1702" s="71"/>
      <c r="AK1702" s="71"/>
      <c r="AL1702" s="71"/>
      <c r="AM1702" s="71"/>
      <c r="AN1702" s="71"/>
      <c r="AO1702" s="71"/>
      <c r="AP1702" s="71"/>
    </row>
    <row r="1703" spans="1:42" x14ac:dyDescent="0.75">
      <c r="A1703" s="71"/>
      <c r="B1703" s="71"/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V1703" s="71"/>
      <c r="W1703" s="71"/>
      <c r="X1703" s="71"/>
      <c r="Y1703" s="71"/>
      <c r="Z1703" s="71"/>
      <c r="AA1703" s="71"/>
      <c r="AB1703" s="71"/>
      <c r="AC1703" s="71"/>
      <c r="AD1703" s="71"/>
      <c r="AE1703" s="71"/>
      <c r="AF1703" s="71"/>
      <c r="AG1703" s="71"/>
      <c r="AH1703" s="71"/>
      <c r="AI1703" s="71"/>
      <c r="AJ1703" s="71"/>
      <c r="AK1703" s="71"/>
      <c r="AL1703" s="71"/>
      <c r="AM1703" s="71"/>
      <c r="AN1703" s="71"/>
      <c r="AO1703" s="71"/>
      <c r="AP1703" s="71"/>
    </row>
    <row r="1704" spans="1:42" x14ac:dyDescent="0.75">
      <c r="A1704" s="71"/>
      <c r="B1704" s="71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</row>
    <row r="1705" spans="1:42" x14ac:dyDescent="0.75">
      <c r="A1705" s="71"/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</row>
    <row r="1706" spans="1:42" x14ac:dyDescent="0.75">
      <c r="A1706" s="71"/>
      <c r="B1706" s="71"/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V1706" s="71"/>
      <c r="W1706" s="71"/>
      <c r="X1706" s="71"/>
      <c r="Y1706" s="71"/>
      <c r="Z1706" s="71"/>
      <c r="AA1706" s="71"/>
      <c r="AB1706" s="71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</row>
    <row r="1707" spans="1:42" x14ac:dyDescent="0.75">
      <c r="A1707" s="71"/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  <c r="AF1707" s="71"/>
      <c r="AG1707" s="71"/>
      <c r="AH1707" s="71"/>
      <c r="AI1707" s="71"/>
      <c r="AJ1707" s="71"/>
      <c r="AK1707" s="71"/>
      <c r="AL1707" s="71"/>
      <c r="AM1707" s="71"/>
      <c r="AN1707" s="71"/>
      <c r="AO1707" s="71"/>
      <c r="AP1707" s="71"/>
    </row>
    <row r="1708" spans="1:42" x14ac:dyDescent="0.75">
      <c r="A1708" s="71"/>
      <c r="B1708" s="71"/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V1708" s="71"/>
      <c r="W1708" s="71"/>
      <c r="X1708" s="71"/>
      <c r="Y1708" s="71"/>
      <c r="Z1708" s="71"/>
      <c r="AA1708" s="71"/>
      <c r="AB1708" s="71"/>
      <c r="AC1708" s="71"/>
      <c r="AD1708" s="71"/>
      <c r="AE1708" s="71"/>
      <c r="AF1708" s="71"/>
      <c r="AG1708" s="71"/>
      <c r="AH1708" s="71"/>
      <c r="AI1708" s="71"/>
      <c r="AJ1708" s="71"/>
      <c r="AK1708" s="71"/>
      <c r="AL1708" s="71"/>
      <c r="AM1708" s="71"/>
      <c r="AN1708" s="71"/>
      <c r="AO1708" s="71"/>
      <c r="AP1708" s="71"/>
    </row>
    <row r="1709" spans="1:42" x14ac:dyDescent="0.75">
      <c r="A1709" s="71"/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  <c r="AF1709" s="71"/>
      <c r="AG1709" s="71"/>
      <c r="AH1709" s="71"/>
      <c r="AI1709" s="71"/>
      <c r="AJ1709" s="71"/>
      <c r="AK1709" s="71"/>
      <c r="AL1709" s="71"/>
      <c r="AM1709" s="71"/>
      <c r="AN1709" s="71"/>
      <c r="AO1709" s="71"/>
      <c r="AP1709" s="71"/>
    </row>
    <row r="1710" spans="1:42" x14ac:dyDescent="0.75">
      <c r="A1710" s="71"/>
      <c r="B1710" s="71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  <c r="AF1710" s="71"/>
      <c r="AG1710" s="71"/>
      <c r="AH1710" s="71"/>
      <c r="AI1710" s="71"/>
      <c r="AJ1710" s="71"/>
      <c r="AK1710" s="71"/>
      <c r="AL1710" s="71"/>
      <c r="AM1710" s="71"/>
      <c r="AN1710" s="71"/>
      <c r="AO1710" s="71"/>
      <c r="AP1710" s="71"/>
    </row>
    <row r="1711" spans="1:42" x14ac:dyDescent="0.75">
      <c r="A1711" s="71"/>
      <c r="B1711" s="71"/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  <c r="AF1711" s="71"/>
      <c r="AG1711" s="71"/>
      <c r="AH1711" s="71"/>
      <c r="AI1711" s="71"/>
      <c r="AJ1711" s="71"/>
      <c r="AK1711" s="71"/>
      <c r="AL1711" s="71"/>
      <c r="AM1711" s="71"/>
      <c r="AN1711" s="71"/>
      <c r="AO1711" s="71"/>
      <c r="AP1711" s="71"/>
    </row>
    <row r="1712" spans="1:42" x14ac:dyDescent="0.75">
      <c r="A1712" s="71"/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  <c r="AF1712" s="71"/>
      <c r="AG1712" s="71"/>
      <c r="AH1712" s="71"/>
      <c r="AI1712" s="71"/>
      <c r="AJ1712" s="71"/>
      <c r="AK1712" s="71"/>
      <c r="AL1712" s="71"/>
      <c r="AM1712" s="71"/>
      <c r="AN1712" s="71"/>
      <c r="AO1712" s="71"/>
      <c r="AP1712" s="71"/>
    </row>
    <row r="1713" spans="1:42" x14ac:dyDescent="0.75">
      <c r="A1713" s="71"/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V1713" s="71"/>
      <c r="W1713" s="71"/>
      <c r="X1713" s="71"/>
      <c r="Y1713" s="71"/>
      <c r="Z1713" s="71"/>
      <c r="AA1713" s="71"/>
      <c r="AB1713" s="71"/>
      <c r="AC1713" s="71"/>
      <c r="AD1713" s="71"/>
      <c r="AE1713" s="71"/>
      <c r="AF1713" s="71"/>
      <c r="AG1713" s="71"/>
      <c r="AH1713" s="71"/>
      <c r="AI1713" s="71"/>
      <c r="AJ1713" s="71"/>
      <c r="AK1713" s="71"/>
      <c r="AL1713" s="71"/>
      <c r="AM1713" s="71"/>
      <c r="AN1713" s="71"/>
      <c r="AO1713" s="71"/>
      <c r="AP1713" s="71"/>
    </row>
    <row r="1714" spans="1:42" x14ac:dyDescent="0.75">
      <c r="A1714" s="71"/>
      <c r="B1714" s="71"/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  <c r="AF1714" s="71"/>
      <c r="AG1714" s="71"/>
      <c r="AH1714" s="71"/>
      <c r="AI1714" s="71"/>
      <c r="AJ1714" s="71"/>
      <c r="AK1714" s="71"/>
      <c r="AL1714" s="71"/>
      <c r="AM1714" s="71"/>
      <c r="AN1714" s="71"/>
      <c r="AO1714" s="71"/>
      <c r="AP1714" s="71"/>
    </row>
    <row r="1715" spans="1:42" x14ac:dyDescent="0.75">
      <c r="A1715" s="71"/>
      <c r="B1715" s="71"/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V1715" s="71"/>
      <c r="W1715" s="71"/>
      <c r="X1715" s="71"/>
      <c r="Y1715" s="71"/>
      <c r="Z1715" s="71"/>
      <c r="AA1715" s="71"/>
      <c r="AB1715" s="71"/>
      <c r="AC1715" s="71"/>
      <c r="AD1715" s="71"/>
      <c r="AE1715" s="71"/>
      <c r="AF1715" s="71"/>
      <c r="AG1715" s="71"/>
      <c r="AH1715" s="71"/>
      <c r="AI1715" s="71"/>
      <c r="AJ1715" s="71"/>
      <c r="AK1715" s="71"/>
      <c r="AL1715" s="71"/>
      <c r="AM1715" s="71"/>
      <c r="AN1715" s="71"/>
      <c r="AO1715" s="71"/>
      <c r="AP1715" s="71"/>
    </row>
    <row r="1716" spans="1:42" x14ac:dyDescent="0.75">
      <c r="A1716" s="71"/>
      <c r="B1716" s="71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V1716" s="71"/>
      <c r="W1716" s="71"/>
      <c r="X1716" s="71"/>
      <c r="Y1716" s="71"/>
      <c r="Z1716" s="71"/>
      <c r="AA1716" s="71"/>
      <c r="AB1716" s="71"/>
      <c r="AC1716" s="71"/>
      <c r="AD1716" s="71"/>
      <c r="AE1716" s="71"/>
      <c r="AF1716" s="71"/>
      <c r="AG1716" s="71"/>
      <c r="AH1716" s="71"/>
      <c r="AI1716" s="71"/>
      <c r="AJ1716" s="71"/>
      <c r="AK1716" s="71"/>
      <c r="AL1716" s="71"/>
      <c r="AM1716" s="71"/>
      <c r="AN1716" s="71"/>
      <c r="AO1716" s="71"/>
      <c r="AP1716" s="71"/>
    </row>
    <row r="1717" spans="1:42" x14ac:dyDescent="0.75">
      <c r="A1717" s="71"/>
      <c r="B1717" s="71"/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  <c r="AF1717" s="71"/>
      <c r="AG1717" s="71"/>
      <c r="AH1717" s="71"/>
      <c r="AI1717" s="71"/>
      <c r="AJ1717" s="71"/>
      <c r="AK1717" s="71"/>
      <c r="AL1717" s="71"/>
      <c r="AM1717" s="71"/>
      <c r="AN1717" s="71"/>
      <c r="AO1717" s="71"/>
      <c r="AP1717" s="71"/>
    </row>
    <row r="1718" spans="1:42" x14ac:dyDescent="0.75">
      <c r="A1718" s="71"/>
      <c r="B1718" s="71"/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  <c r="AF1718" s="71"/>
      <c r="AG1718" s="71"/>
      <c r="AH1718" s="71"/>
      <c r="AI1718" s="71"/>
      <c r="AJ1718" s="71"/>
      <c r="AK1718" s="71"/>
      <c r="AL1718" s="71"/>
      <c r="AM1718" s="71"/>
      <c r="AN1718" s="71"/>
      <c r="AO1718" s="71"/>
      <c r="AP1718" s="71"/>
    </row>
    <row r="1719" spans="1:42" x14ac:dyDescent="0.75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  <c r="AF1719" s="71"/>
      <c r="AG1719" s="71"/>
      <c r="AH1719" s="71"/>
      <c r="AI1719" s="71"/>
      <c r="AJ1719" s="71"/>
      <c r="AK1719" s="71"/>
      <c r="AL1719" s="71"/>
      <c r="AM1719" s="71"/>
      <c r="AN1719" s="71"/>
      <c r="AO1719" s="71"/>
      <c r="AP1719" s="71"/>
    </row>
    <row r="1720" spans="1:42" x14ac:dyDescent="0.75">
      <c r="A1720" s="71"/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V1720" s="71"/>
      <c r="W1720" s="71"/>
      <c r="X1720" s="71"/>
      <c r="Y1720" s="71"/>
      <c r="Z1720" s="71"/>
      <c r="AA1720" s="71"/>
      <c r="AB1720" s="71"/>
      <c r="AC1720" s="71"/>
      <c r="AD1720" s="71"/>
      <c r="AE1720" s="71"/>
      <c r="AF1720" s="71"/>
      <c r="AG1720" s="71"/>
      <c r="AH1720" s="71"/>
      <c r="AI1720" s="71"/>
      <c r="AJ1720" s="71"/>
      <c r="AK1720" s="71"/>
      <c r="AL1720" s="71"/>
      <c r="AM1720" s="71"/>
      <c r="AN1720" s="71"/>
      <c r="AO1720" s="71"/>
      <c r="AP1720" s="71"/>
    </row>
    <row r="1721" spans="1:42" x14ac:dyDescent="0.75">
      <c r="A1721" s="71"/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V1721" s="71"/>
      <c r="W1721" s="71"/>
      <c r="X1721" s="71"/>
      <c r="Y1721" s="71"/>
      <c r="Z1721" s="71"/>
      <c r="AA1721" s="71"/>
      <c r="AB1721" s="71"/>
      <c r="AC1721" s="71"/>
      <c r="AD1721" s="71"/>
      <c r="AE1721" s="71"/>
      <c r="AF1721" s="71"/>
      <c r="AG1721" s="71"/>
      <c r="AH1721" s="71"/>
      <c r="AI1721" s="71"/>
      <c r="AJ1721" s="71"/>
      <c r="AK1721" s="71"/>
      <c r="AL1721" s="71"/>
      <c r="AM1721" s="71"/>
      <c r="AN1721" s="71"/>
      <c r="AO1721" s="71"/>
      <c r="AP1721" s="71"/>
    </row>
    <row r="1722" spans="1:42" x14ac:dyDescent="0.75">
      <c r="A1722" s="71"/>
      <c r="B1722" s="71"/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V1722" s="71"/>
      <c r="W1722" s="71"/>
      <c r="X1722" s="71"/>
      <c r="Y1722" s="71"/>
      <c r="Z1722" s="71"/>
      <c r="AA1722" s="71"/>
      <c r="AB1722" s="71"/>
      <c r="AC1722" s="71"/>
      <c r="AD1722" s="71"/>
      <c r="AE1722" s="71"/>
      <c r="AF1722" s="71"/>
      <c r="AG1722" s="71"/>
      <c r="AH1722" s="71"/>
      <c r="AI1722" s="71"/>
      <c r="AJ1722" s="71"/>
      <c r="AK1722" s="71"/>
      <c r="AL1722" s="71"/>
      <c r="AM1722" s="71"/>
      <c r="AN1722" s="71"/>
      <c r="AO1722" s="71"/>
      <c r="AP1722" s="71"/>
    </row>
    <row r="1723" spans="1:42" x14ac:dyDescent="0.75">
      <c r="V1723" s="71"/>
      <c r="W1723" s="71"/>
      <c r="X1723" s="71"/>
      <c r="Y1723" s="71"/>
      <c r="Z1723" s="71"/>
      <c r="AA1723" s="71"/>
      <c r="AB1723" s="71"/>
      <c r="AC1723" s="71"/>
      <c r="AD1723" s="71"/>
      <c r="AE1723" s="71"/>
      <c r="AF1723" s="71"/>
      <c r="AG1723" s="71"/>
      <c r="AH1723" s="71"/>
      <c r="AI1723" s="71"/>
      <c r="AJ1723" s="71"/>
      <c r="AK1723" s="71"/>
      <c r="AL1723" s="71"/>
      <c r="AM1723" s="71"/>
      <c r="AN1723" s="71"/>
      <c r="AO1723" s="71"/>
      <c r="AP1723" s="7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1. Quarterly change in GDP</vt:lpstr>
      <vt:lpstr>2. Monthly mfg sales</vt:lpstr>
      <vt:lpstr>3. Eskom elec sent out</vt:lpstr>
      <vt:lpstr>4. GDP growth by sector</vt:lpstr>
      <vt:lpstr>5. Mfg sales by industry</vt:lpstr>
      <vt:lpstr>6. Catering and accommodation</vt:lpstr>
      <vt:lpstr>7. Expenditure on GDP</vt:lpstr>
      <vt:lpstr>8. IMF forecasts by income</vt:lpstr>
      <vt:lpstr>9. IMF forecasts BRICS</vt:lpstr>
      <vt:lpstr>10. New cases by province</vt:lpstr>
      <vt:lpstr>11. Employment by Sector </vt:lpstr>
      <vt:lpstr>12. Indices of mfg employment</vt:lpstr>
      <vt:lpstr>13. Employment by mfg industry</vt:lpstr>
      <vt:lpstr>14. Mining Employment</vt:lpstr>
      <vt:lpstr>15. Exports, imports, BOT</vt:lpstr>
      <vt:lpstr>16. Exports &amp; imports by sector</vt:lpstr>
      <vt:lpstr>17. Manufacturing trade</vt:lpstr>
      <vt:lpstr>18. Trade in auto &amp; components</vt:lpstr>
      <vt:lpstr>19. Mining and metals exports</vt:lpstr>
      <vt:lpstr>20. Investment by organisation</vt:lpstr>
      <vt:lpstr>21. Return on Assets by Sector</vt:lpstr>
      <vt:lpstr>22. Mining and mfg profits</vt:lpstr>
      <vt:lpstr>23. Exports by 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Lesego Moshikaro</dc:creator>
  <cp:lastModifiedBy>Neva Makgetla</cp:lastModifiedBy>
  <dcterms:created xsi:type="dcterms:W3CDTF">2020-07-02T07:55:13Z</dcterms:created>
  <dcterms:modified xsi:type="dcterms:W3CDTF">2020-12-10T09:18:56Z</dcterms:modified>
</cp:coreProperties>
</file>