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7.xml" ContentType="application/vnd.openxmlformats-officedocument.themeOverrid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theme/themeOverride21.xml" ContentType="application/vnd.openxmlformats-officedocument.themeOverrid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theme/themeOverride22.xml" ContentType="application/vnd.openxmlformats-officedocument.themeOverride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theme/themeOverride23.xml" ContentType="application/vnd.openxmlformats-officedocument.themeOverride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econ data\real economy bulletin\REB Q1 2022\"/>
    </mc:Choice>
  </mc:AlternateContent>
  <bookViews>
    <workbookView xWindow="0" yWindow="0" windowWidth="19200" windowHeight="8250" tabRatio="813" firstSheet="21" activeTab="24"/>
  </bookViews>
  <sheets>
    <sheet name="1. Quarterly change in GDP" sheetId="46" r:id="rId1"/>
    <sheet name="2. Quarterly GDP constant R bns" sheetId="47" r:id="rId2"/>
    <sheet name="3. Q1 GDP by sector" sheetId="43" r:id="rId3"/>
    <sheet name="4. GDP growth by sector" sheetId="44" r:id="rId4"/>
    <sheet name="5. Recovery by sector" sheetId="45" r:id="rId5"/>
    <sheet name="6. Monthly mfg sales" sheetId="59" r:id="rId6"/>
    <sheet name="7. Sales by mfg industry" sheetId="53" r:id="rId7"/>
    <sheet name="8. Mining output and sales" sheetId="55" r:id="rId8"/>
    <sheet name="9. World mining prices" sheetId="56" r:id="rId9"/>
    <sheet name="10. Expenditure on GDP" sheetId="57" r:id="rId10"/>
    <sheet name="11. QES and QLFS employment" sheetId="60" r:id="rId11"/>
    <sheet name="12. QLFS response rates" sheetId="29" r:id="rId12"/>
    <sheet name="13. Mfg employment" sheetId="61" r:id="rId13"/>
    <sheet name="14. Employment by sector " sheetId="14" r:id="rId14"/>
    <sheet name="15. Empl by mfg industry" sheetId="17" r:id="rId15"/>
    <sheet name="16. Employment by occupation" sheetId="16" r:id="rId16"/>
    <sheet name="17. Small businesses" sheetId="22" r:id="rId17"/>
    <sheet name="18. Mining employment" sheetId="18" r:id="rId18"/>
    <sheet name="19. Exports, imports, BOT" sheetId="35" r:id="rId19"/>
    <sheet name="20_21 imports exports by sector" sheetId="36" r:id="rId20"/>
    <sheet name="Table 1. Trade by mfg subsector" sheetId="37" r:id="rId21"/>
    <sheet name="22. Investment value" sheetId="38" r:id="rId22"/>
    <sheet name="23. Long run investment" sheetId="39" r:id="rId23"/>
    <sheet name="24. Return on assets" sheetId="40" r:id="rId24"/>
    <sheet name="25. Mining and mfg profit" sheetId="42" r:id="rId25"/>
  </sheets>
  <externalReferences>
    <externalReference r:id="rId26"/>
    <externalReference r:id="rId27"/>
    <externalReference r:id="rId28"/>
    <externalReference r:id="rId29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0" hidden="1">'[1]Table 2.5'!#REF!</definedName>
    <definedName name="_AMO_SingleObject_104386094_ROM_F0.SEC2.Tabulate_1.SEC2.BDY.Cross_tabular_summary_report_Table_1" localSheetId="13" hidden="1">'[1]Table 2.5'!#REF!</definedName>
    <definedName name="_AMO_SingleObject_104386094_ROM_F0.SEC2.Tabulate_1.SEC2.BDY.Cross_tabular_summary_report_Table_1" localSheetId="14" hidden="1">'[1]Table 2.5'!#REF!</definedName>
    <definedName name="_AMO_SingleObject_104386094_ROM_F0.SEC2.Tabulate_1.SEC2.BDY.Cross_tabular_summary_report_Table_1" localSheetId="15" hidden="1">'[1]Table 2.5'!#REF!</definedName>
    <definedName name="_AMO_SingleObject_104386094_ROM_F0.SEC2.Tabulate_1.SEC2.BDY.Cross_tabular_summary_report_Table_1" localSheetId="17" hidden="1">'[1]Table 2.5'!#REF!</definedName>
    <definedName name="_AMO_SingleObject_104386094_ROM_F0.SEC2.Tabulate_1.SEC2.BDY.Cross_tabular_summary_report_Table_1" localSheetId="18" hidden="1">'[2]Table 2.5'!#REF!</definedName>
    <definedName name="_AMO_SingleObject_104386094_ROM_F0.SEC2.Tabulate_1.SEC2.BDY.Cross_tabular_summary_report_Table_1" localSheetId="19" hidden="1">'[2]Table 2.5'!#REF!</definedName>
    <definedName name="_AMO_SingleObject_104386094_ROM_F0.SEC2.Tabulate_1.SEC2.BDY.Cross_tabular_summary_report_Table_1" localSheetId="21" hidden="1">'[1]Table 2.5'!#REF!</definedName>
    <definedName name="_AMO_SingleObject_104386094_ROM_F0.SEC2.Tabulate_1.SEC2.BDY.Cross_tabular_summary_report_Table_1" localSheetId="22" hidden="1">'[1]Table 2.5'!#REF!</definedName>
    <definedName name="_AMO_SingleObject_104386094_ROM_F0.SEC2.Tabulate_1.SEC2.BDY.Cross_tabular_summary_report_Table_1" localSheetId="23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5" hidden="1">'[1]Table 2.5'!#REF!</definedName>
    <definedName name="_AMO_SingleObject_104386094_ROM_F0.SEC2.Tabulate_1.SEC2.BDY.Cross_tabular_summary_report_Table_1" localSheetId="7" hidden="1">'[2]Table 2.5'!#REF!</definedName>
    <definedName name="_AMO_SingleObject_104386094_ROM_F0.SEC2.Tabulate_1.SEC2.BDY.Cross_tabular_summary_report_Table_1" localSheetId="8" hidden="1">'[2]Table 2.5'!#REF!</definedName>
    <definedName name="_AMO_SingleObject_104386094_ROM_F0.SEC2.Tabulate_1.SEC2.BDY.Cross_tabular_summary_report_Table_1" localSheetId="20" hidden="1">'[2]Table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0" hidden="1">[1]Table3.8b!#REF!</definedName>
    <definedName name="_AMO_SingleObject_205779628_ROM_F0.SEC2.Tabulate_1.SEC2.BDY.Cross_tabular_summary_report_Table_1" localSheetId="13" hidden="1">[1]Table3.8b!#REF!</definedName>
    <definedName name="_AMO_SingleObject_205779628_ROM_F0.SEC2.Tabulate_1.SEC2.BDY.Cross_tabular_summary_report_Table_1" localSheetId="14" hidden="1">[1]Table3.8b!#REF!</definedName>
    <definedName name="_AMO_SingleObject_205779628_ROM_F0.SEC2.Tabulate_1.SEC2.BDY.Cross_tabular_summary_report_Table_1" localSheetId="15" hidden="1">[1]Table3.8b!#REF!</definedName>
    <definedName name="_AMO_SingleObject_205779628_ROM_F0.SEC2.Tabulate_1.SEC2.BDY.Cross_tabular_summary_report_Table_1" localSheetId="17" hidden="1">[1]Table3.8b!#REF!</definedName>
    <definedName name="_AMO_SingleObject_205779628_ROM_F0.SEC2.Tabulate_1.SEC2.BDY.Cross_tabular_summary_report_Table_1" localSheetId="18" hidden="1">[2]Table3.8b!#REF!</definedName>
    <definedName name="_AMO_SingleObject_205779628_ROM_F0.SEC2.Tabulate_1.SEC2.BDY.Cross_tabular_summary_report_Table_1" localSheetId="19" hidden="1">[2]Table3.8b!#REF!</definedName>
    <definedName name="_AMO_SingleObject_205779628_ROM_F0.SEC2.Tabulate_1.SEC2.BDY.Cross_tabular_summary_report_Table_1" localSheetId="21" hidden="1">[1]Table3.8b!#REF!</definedName>
    <definedName name="_AMO_SingleObject_205779628_ROM_F0.SEC2.Tabulate_1.SEC2.BDY.Cross_tabular_summary_report_Table_1" localSheetId="22" hidden="1">[1]Table3.8b!#REF!</definedName>
    <definedName name="_AMO_SingleObject_205779628_ROM_F0.SEC2.Tabulate_1.SEC2.BDY.Cross_tabular_summary_report_Table_1" localSheetId="23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5" hidden="1">[1]Table3.8b!#REF!</definedName>
    <definedName name="_AMO_SingleObject_205779628_ROM_F0.SEC2.Tabulate_1.SEC2.BDY.Cross_tabular_summary_report_Table_1" localSheetId="7" hidden="1">[2]Table3.8b!#REF!</definedName>
    <definedName name="_AMO_SingleObject_205779628_ROM_F0.SEC2.Tabulate_1.SEC2.BDY.Cross_tabular_summary_report_Table_1" localSheetId="8" hidden="1">[2]Table3.8b!#REF!</definedName>
    <definedName name="_AMO_SingleObject_205779628_ROM_F0.SEC2.Tabulate_1.SEC2.BDY.Cross_tabular_summary_report_Table_1" localSheetId="20" hidden="1">[2]Table3.8b!#REF!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0" hidden="1">[1]Table6!#REF!</definedName>
    <definedName name="_AMO_SingleObject_30194841_ROM_F0.SEC2.Tabulate_1.SEC1.FTR.TXT1" localSheetId="13" hidden="1">[1]Table6!#REF!</definedName>
    <definedName name="_AMO_SingleObject_30194841_ROM_F0.SEC2.Tabulate_1.SEC1.FTR.TXT1" localSheetId="14" hidden="1">[1]Table6!#REF!</definedName>
    <definedName name="_AMO_SingleObject_30194841_ROM_F0.SEC2.Tabulate_1.SEC1.FTR.TXT1" localSheetId="15" hidden="1">[1]Table6!#REF!</definedName>
    <definedName name="_AMO_SingleObject_30194841_ROM_F0.SEC2.Tabulate_1.SEC1.FTR.TXT1" localSheetId="17" hidden="1">[1]Table6!#REF!</definedName>
    <definedName name="_AMO_SingleObject_30194841_ROM_F0.SEC2.Tabulate_1.SEC1.FTR.TXT1" localSheetId="18" hidden="1">[2]Table6!#REF!</definedName>
    <definedName name="_AMO_SingleObject_30194841_ROM_F0.SEC2.Tabulate_1.SEC1.FTR.TXT1" localSheetId="19" hidden="1">[2]Table6!#REF!</definedName>
    <definedName name="_AMO_SingleObject_30194841_ROM_F0.SEC2.Tabulate_1.SEC1.FTR.TXT1" localSheetId="21" hidden="1">[1]Table6!#REF!</definedName>
    <definedName name="_AMO_SingleObject_30194841_ROM_F0.SEC2.Tabulate_1.SEC1.FTR.TXT1" localSheetId="22" hidden="1">[1]Table6!#REF!</definedName>
    <definedName name="_AMO_SingleObject_30194841_ROM_F0.SEC2.Tabulate_1.SEC1.FTR.TXT1" localSheetId="23" hidden="1">[1]Table6!#REF!</definedName>
    <definedName name="_AMO_SingleObject_30194841_ROM_F0.SEC2.Tabulate_1.SEC1.FTR.TXT1" localSheetId="3" hidden="1">[1]Table6!#REF!</definedName>
    <definedName name="_AMO_SingleObject_30194841_ROM_F0.SEC2.Tabulate_1.SEC1.FTR.TXT1" localSheetId="5" hidden="1">[1]Table6!#REF!</definedName>
    <definedName name="_AMO_SingleObject_30194841_ROM_F0.SEC2.Tabulate_1.SEC1.FTR.TXT1" localSheetId="7" hidden="1">[2]Table6!#REF!</definedName>
    <definedName name="_AMO_SingleObject_30194841_ROM_F0.SEC2.Tabulate_1.SEC1.FTR.TXT1" localSheetId="8" hidden="1">[2]Table6!#REF!</definedName>
    <definedName name="_AMO_SingleObject_30194841_ROM_F0.SEC2.Tabulate_1.SEC1.FTR.TXT1" localSheetId="20" hidden="1">[2]Table6!#REF!</definedName>
    <definedName name="_AMO_SingleObject_30194841_ROM_F0.SEC2.Tabulate_1.SEC1.FTR.TXT1" hidden="1">[1]Table6!#REF!</definedName>
    <definedName name="_AMO_SingleObject_362274166__A1">'[3]Use table 2007 '!$A$2:$BN$121</definedName>
    <definedName name="_AMO_SingleObject_37461558_ROM_F0.SEC2.Tabulate_1.SEC1.HDR.TXT1" localSheetId="0" hidden="1">'[1]Table 2.4'!#REF!</definedName>
    <definedName name="_AMO_SingleObject_37461558_ROM_F0.SEC2.Tabulate_1.SEC1.HDR.TXT1" localSheetId="13" hidden="1">'[1]Table 2.4'!#REF!</definedName>
    <definedName name="_AMO_SingleObject_37461558_ROM_F0.SEC2.Tabulate_1.SEC1.HDR.TXT1" localSheetId="14" hidden="1">'[1]Table 2.4'!#REF!</definedName>
    <definedName name="_AMO_SingleObject_37461558_ROM_F0.SEC2.Tabulate_1.SEC1.HDR.TXT1" localSheetId="15" hidden="1">'[1]Table 2.4'!#REF!</definedName>
    <definedName name="_AMO_SingleObject_37461558_ROM_F0.SEC2.Tabulate_1.SEC1.HDR.TXT1" localSheetId="17" hidden="1">'[1]Table 2.4'!#REF!</definedName>
    <definedName name="_AMO_SingleObject_37461558_ROM_F0.SEC2.Tabulate_1.SEC1.HDR.TXT1" localSheetId="18" hidden="1">'[2]Table 2.4'!#REF!</definedName>
    <definedName name="_AMO_SingleObject_37461558_ROM_F0.SEC2.Tabulate_1.SEC1.HDR.TXT1" localSheetId="19" hidden="1">'[2]Table 2.4'!#REF!</definedName>
    <definedName name="_AMO_SingleObject_37461558_ROM_F0.SEC2.Tabulate_1.SEC1.HDR.TXT1" localSheetId="21" hidden="1">'[1]Table 2.4'!#REF!</definedName>
    <definedName name="_AMO_SingleObject_37461558_ROM_F0.SEC2.Tabulate_1.SEC1.HDR.TXT1" localSheetId="22" hidden="1">'[1]Table 2.4'!#REF!</definedName>
    <definedName name="_AMO_SingleObject_37461558_ROM_F0.SEC2.Tabulate_1.SEC1.HDR.TXT1" localSheetId="23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localSheetId="5" hidden="1">'[1]Table 2.4'!#REF!</definedName>
    <definedName name="_AMO_SingleObject_37461558_ROM_F0.SEC2.Tabulate_1.SEC1.HDR.TXT1" localSheetId="7" hidden="1">'[2]Table 2.4'!#REF!</definedName>
    <definedName name="_AMO_SingleObject_37461558_ROM_F0.SEC2.Tabulate_1.SEC1.HDR.TXT1" localSheetId="8" hidden="1">'[2]Table 2.4'!#REF!</definedName>
    <definedName name="_AMO_SingleObject_37461558_ROM_F0.SEC2.Tabulate_1.SEC1.HDR.TXT1" localSheetId="20" hidden="1">'[2]Table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0" hidden="1">[1]Table3.8c!#REF!</definedName>
    <definedName name="_AMO_SingleObject_732119577_ROM_F0.SEC2.Tabulate_1.SEC2.BDY.Cross_tabular_summary_report_Table_1" localSheetId="13" hidden="1">[1]Table3.8c!#REF!</definedName>
    <definedName name="_AMO_SingleObject_732119577_ROM_F0.SEC2.Tabulate_1.SEC2.BDY.Cross_tabular_summary_report_Table_1" localSheetId="14" hidden="1">[1]Table3.8c!#REF!</definedName>
    <definedName name="_AMO_SingleObject_732119577_ROM_F0.SEC2.Tabulate_1.SEC2.BDY.Cross_tabular_summary_report_Table_1" localSheetId="15" hidden="1">[1]Table3.8c!#REF!</definedName>
    <definedName name="_AMO_SingleObject_732119577_ROM_F0.SEC2.Tabulate_1.SEC2.BDY.Cross_tabular_summary_report_Table_1" localSheetId="17" hidden="1">[1]Table3.8c!#REF!</definedName>
    <definedName name="_AMO_SingleObject_732119577_ROM_F0.SEC2.Tabulate_1.SEC2.BDY.Cross_tabular_summary_report_Table_1" localSheetId="18" hidden="1">[2]Table3.8c!#REF!</definedName>
    <definedName name="_AMO_SingleObject_732119577_ROM_F0.SEC2.Tabulate_1.SEC2.BDY.Cross_tabular_summary_report_Table_1" localSheetId="19" hidden="1">[2]Table3.8c!#REF!</definedName>
    <definedName name="_AMO_SingleObject_732119577_ROM_F0.SEC2.Tabulate_1.SEC2.BDY.Cross_tabular_summary_report_Table_1" localSheetId="21" hidden="1">[1]Table3.8c!#REF!</definedName>
    <definedName name="_AMO_SingleObject_732119577_ROM_F0.SEC2.Tabulate_1.SEC2.BDY.Cross_tabular_summary_report_Table_1" localSheetId="22" hidden="1">[1]Table3.8c!#REF!</definedName>
    <definedName name="_AMO_SingleObject_732119577_ROM_F0.SEC2.Tabulate_1.SEC2.BDY.Cross_tabular_summary_report_Table_1" localSheetId="23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5" hidden="1">[1]Table3.8c!#REF!</definedName>
    <definedName name="_AMO_SingleObject_732119577_ROM_F0.SEC2.Tabulate_1.SEC2.BDY.Cross_tabular_summary_report_Table_1" localSheetId="7" hidden="1">[2]Table3.8c!#REF!</definedName>
    <definedName name="_AMO_SingleObject_732119577_ROM_F0.SEC2.Tabulate_1.SEC2.BDY.Cross_tabular_summary_report_Table_1" localSheetId="8" hidden="1">[2]Table3.8c!#REF!</definedName>
    <definedName name="_AMO_SingleObject_732119577_ROM_F0.SEC2.Tabulate_1.SEC2.BDY.Cross_tabular_summary_report_Table_1" localSheetId="20" hidden="1">[2]Table3.8c!#REF!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0" hidden="1">'[1]Table 2'!#REF!</definedName>
    <definedName name="_AMO_SingleObject_921006515_ROM_F0.SEC2.Tabulate_1.SEC1.FTR.TXT1" localSheetId="13" hidden="1">'[1]Table 2'!#REF!</definedName>
    <definedName name="_AMO_SingleObject_921006515_ROM_F0.SEC2.Tabulate_1.SEC1.FTR.TXT1" localSheetId="14" hidden="1">'[1]Table 2'!#REF!</definedName>
    <definedName name="_AMO_SingleObject_921006515_ROM_F0.SEC2.Tabulate_1.SEC1.FTR.TXT1" localSheetId="15" hidden="1">'[1]Table 2'!#REF!</definedName>
    <definedName name="_AMO_SingleObject_921006515_ROM_F0.SEC2.Tabulate_1.SEC1.FTR.TXT1" localSheetId="17" hidden="1">'[1]Table 2'!#REF!</definedName>
    <definedName name="_AMO_SingleObject_921006515_ROM_F0.SEC2.Tabulate_1.SEC1.FTR.TXT1" localSheetId="18" hidden="1">'[2]Table 2'!#REF!</definedName>
    <definedName name="_AMO_SingleObject_921006515_ROM_F0.SEC2.Tabulate_1.SEC1.FTR.TXT1" localSheetId="19" hidden="1">'[2]Table 2'!#REF!</definedName>
    <definedName name="_AMO_SingleObject_921006515_ROM_F0.SEC2.Tabulate_1.SEC1.FTR.TXT1" localSheetId="21" hidden="1">'[1]Table 2'!#REF!</definedName>
    <definedName name="_AMO_SingleObject_921006515_ROM_F0.SEC2.Tabulate_1.SEC1.FTR.TXT1" localSheetId="22" hidden="1">'[1]Table 2'!#REF!</definedName>
    <definedName name="_AMO_SingleObject_921006515_ROM_F0.SEC2.Tabulate_1.SEC1.FTR.TXT1" localSheetId="23" hidden="1">'[1]Table 2'!#REF!</definedName>
    <definedName name="_AMO_SingleObject_921006515_ROM_F0.SEC2.Tabulate_1.SEC1.FTR.TXT1" localSheetId="3" hidden="1">'[1]Table 2'!#REF!</definedName>
    <definedName name="_AMO_SingleObject_921006515_ROM_F0.SEC2.Tabulate_1.SEC1.FTR.TXT1" localSheetId="5" hidden="1">'[1]Table 2'!#REF!</definedName>
    <definedName name="_AMO_SingleObject_921006515_ROM_F0.SEC2.Tabulate_1.SEC1.FTR.TXT1" localSheetId="7" hidden="1">'[2]Table 2'!#REF!</definedName>
    <definedName name="_AMO_SingleObject_921006515_ROM_F0.SEC2.Tabulate_1.SEC1.FTR.TXT1" localSheetId="8" hidden="1">'[2]Table 2'!#REF!</definedName>
    <definedName name="_AMO_SingleObject_921006515_ROM_F0.SEC2.Tabulate_1.SEC1.FTR.TXT1" localSheetId="20" hidden="1">'[2]Table 2'!#REF!</definedName>
    <definedName name="_AMO_SingleObject_921006515_ROM_F0.SEC2.Tabulate_1.SEC1.FTR.TXT1" hidden="1">'[1]Table 2'!#REF!</definedName>
    <definedName name="_AMO_SingleObject_921006515_ROM_F0.SEC2.Tabulate_1.SEC1.HDR.TXT1" localSheetId="0" hidden="1">'[1]Table 2'!#REF!</definedName>
    <definedName name="_AMO_SingleObject_921006515_ROM_F0.SEC2.Tabulate_1.SEC1.HDR.TXT1" localSheetId="13" hidden="1">'[1]Table 2'!#REF!</definedName>
    <definedName name="_AMO_SingleObject_921006515_ROM_F0.SEC2.Tabulate_1.SEC1.HDR.TXT1" localSheetId="14" hidden="1">'[1]Table 2'!#REF!</definedName>
    <definedName name="_AMO_SingleObject_921006515_ROM_F0.SEC2.Tabulate_1.SEC1.HDR.TXT1" localSheetId="15" hidden="1">'[1]Table 2'!#REF!</definedName>
    <definedName name="_AMO_SingleObject_921006515_ROM_F0.SEC2.Tabulate_1.SEC1.HDR.TXT1" localSheetId="17" hidden="1">'[1]Table 2'!#REF!</definedName>
    <definedName name="_AMO_SingleObject_921006515_ROM_F0.SEC2.Tabulate_1.SEC1.HDR.TXT1" localSheetId="18" hidden="1">'[2]Table 2'!#REF!</definedName>
    <definedName name="_AMO_SingleObject_921006515_ROM_F0.SEC2.Tabulate_1.SEC1.HDR.TXT1" localSheetId="19" hidden="1">'[2]Table 2'!#REF!</definedName>
    <definedName name="_AMO_SingleObject_921006515_ROM_F0.SEC2.Tabulate_1.SEC1.HDR.TXT1" localSheetId="21" hidden="1">'[1]Table 2'!#REF!</definedName>
    <definedName name="_AMO_SingleObject_921006515_ROM_F0.SEC2.Tabulate_1.SEC1.HDR.TXT1" localSheetId="22" hidden="1">'[1]Table 2'!#REF!</definedName>
    <definedName name="_AMO_SingleObject_921006515_ROM_F0.SEC2.Tabulate_1.SEC1.HDR.TXT1" localSheetId="23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5" hidden="1">'[1]Table 2'!#REF!</definedName>
    <definedName name="_AMO_SingleObject_921006515_ROM_F0.SEC2.Tabulate_1.SEC1.HDR.TXT1" localSheetId="7" hidden="1">'[2]Table 2'!#REF!</definedName>
    <definedName name="_AMO_SingleObject_921006515_ROM_F0.SEC2.Tabulate_1.SEC1.HDR.TXT1" localSheetId="8" hidden="1">'[2]Table 2'!#REF!</definedName>
    <definedName name="_AMO_SingleObject_921006515_ROM_F0.SEC2.Tabulate_1.SEC1.HDR.TXT1" localSheetId="20" hidden="1">'[2]Table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0" hidden="1">"'1d42739f-d7fd-4229-a551-64b856bb941d'"</definedName>
    <definedName name="_AMO_UniqueIdentifier" localSheetId="21" hidden="1">"'1d42739f-d7fd-4229-a551-64b856bb941d'"</definedName>
    <definedName name="_AMO_UniqueIdentifier" localSheetId="22" hidden="1">"'1d42739f-d7fd-4229-a551-64b856bb941d'"</definedName>
    <definedName name="_AMO_UniqueIdentifier" localSheetId="24" hidden="1">"'cadcb751-a4ec-47a5-837e-d7004bbc23e1'"</definedName>
    <definedName name="_AMO_UniqueIdentifier" localSheetId="3" hidden="1">"'1d42739f-d7fd-4229-a551-64b856bb941d'"</definedName>
    <definedName name="_AMO_UniqueIdentifier" localSheetId="7" hidden="1">"'cadcb751-a4ec-47a5-837e-d7004bbc23e1'"</definedName>
    <definedName name="_AMO_UniqueIdentifier" localSheetId="8" hidden="1">"'cadcb751-a4ec-47a5-837e-d7004bbc23e1'"</definedName>
    <definedName name="_AMO_UniqueIdentifier" hidden="1">"'1d42739f-d7fd-4229-a551-64b856bb941d'"</definedName>
    <definedName name="_AMO_XmlVersion" hidden="1">"'1'"</definedName>
    <definedName name="_xlnm._FilterDatabase" localSheetId="19" hidden="1">'20_21 imports exports by sector'!$B$4:$C$44</definedName>
    <definedName name="Asanda" localSheetId="0">'[2]Table 2'!#REF!</definedName>
    <definedName name="Asanda" localSheetId="21">'[2]Table 2'!#REF!</definedName>
    <definedName name="Asanda" localSheetId="22">'[2]Table 2'!#REF!</definedName>
    <definedName name="Asanda" localSheetId="3">'[2]Table 2'!#REF!</definedName>
    <definedName name="Asanda" localSheetId="5">'[2]Table 2'!#REF!</definedName>
    <definedName name="Asanda" localSheetId="7">'[2]Table 2'!#REF!</definedName>
    <definedName name="Asanda">'[2]Table 2'!#REF!</definedName>
    <definedName name="B1_av78" localSheetId="0">#REF!</definedName>
    <definedName name="B1_av78" localSheetId="21">#REF!</definedName>
    <definedName name="B1_av78" localSheetId="22">#REF!</definedName>
    <definedName name="B1_av78" localSheetId="3">#REF!</definedName>
    <definedName name="B1_av78" localSheetId="5">#REF!</definedName>
    <definedName name="B1_av78" localSheetId="7">#REF!</definedName>
    <definedName name="B1_av78" localSheetId="8">#REF!</definedName>
    <definedName name="B1_av78">#REF!</definedName>
    <definedName name="Budget_adjusted_96_97" localSheetId="0">#REF!</definedName>
    <definedName name="Budget_adjusted_96_97" localSheetId="21">#REF!</definedName>
    <definedName name="Budget_adjusted_96_97" localSheetId="22">#REF!</definedName>
    <definedName name="Budget_adjusted_96_97" localSheetId="3">#REF!</definedName>
    <definedName name="Budget_adjusted_96_97" localSheetId="5">#REF!</definedName>
    <definedName name="Budget_adjusted_96_97" localSheetId="7">#REF!</definedName>
    <definedName name="Budget_adjusted_96_97" localSheetId="8">#REF!</definedName>
    <definedName name="Budget_adjusted_96_97">#REF!</definedName>
    <definedName name="Budget_main_96_97" localSheetId="0">#REF!</definedName>
    <definedName name="Budget_main_96_97" localSheetId="21">#REF!</definedName>
    <definedName name="Budget_main_96_97" localSheetId="22">#REF!</definedName>
    <definedName name="Budget_main_96_97" localSheetId="3">#REF!</definedName>
    <definedName name="Budget_main_96_97" localSheetId="5">#REF!</definedName>
    <definedName name="Budget_main_96_97" localSheetId="7">#REF!</definedName>
    <definedName name="Budget_main_96_97" localSheetId="8">#REF!</definedName>
    <definedName name="Budget_main_96_97">#REF!</definedName>
    <definedName name="Budget_main_97_98" localSheetId="0">#REF!</definedName>
    <definedName name="Budget_main_97_98" localSheetId="18">#REF!</definedName>
    <definedName name="Budget_main_97_98" localSheetId="19">#REF!</definedName>
    <definedName name="Budget_main_97_98" localSheetId="21">#REF!</definedName>
    <definedName name="Budget_main_97_98" localSheetId="22">#REF!</definedName>
    <definedName name="Budget_main_97_98" localSheetId="23">#REF!</definedName>
    <definedName name="Budget_main_97_98" localSheetId="3">#REF!</definedName>
    <definedName name="Budget_main_97_98" localSheetId="5">#REF!</definedName>
    <definedName name="Budget_main_97_98" localSheetId="7">#REF!</definedName>
    <definedName name="Budget_main_97_98" localSheetId="8">#REF!</definedName>
    <definedName name="Budget_main_97_98" localSheetId="20">#REF!</definedName>
    <definedName name="Budget_main_97_98">#REF!</definedName>
    <definedName name="DHDHDH" localSheetId="0">#REF!</definedName>
    <definedName name="DHDHDH" localSheetId="18">#REF!</definedName>
    <definedName name="DHDHDH" localSheetId="19">#REF!</definedName>
    <definedName name="DHDHDH" localSheetId="21">#REF!</definedName>
    <definedName name="DHDHDH" localSheetId="22">#REF!</definedName>
    <definedName name="DHDHDH" localSheetId="23">#REF!</definedName>
    <definedName name="DHDHDH" localSheetId="3">#REF!</definedName>
    <definedName name="DHDHDH" localSheetId="5">#REF!</definedName>
    <definedName name="DHDHDH" localSheetId="7">#REF!</definedName>
    <definedName name="DHDHDH" localSheetId="8">#REF!</definedName>
    <definedName name="DHDHDH" localSheetId="20">#REF!</definedName>
    <definedName name="DHDHDH">#REF!</definedName>
    <definedName name="Emp" localSheetId="0" hidden="1">'[1]Table 2'!#REF!</definedName>
    <definedName name="Emp" localSheetId="21" hidden="1">'[1]Table 2'!#REF!</definedName>
    <definedName name="Emp" localSheetId="22" hidden="1">'[1]Table 2'!#REF!</definedName>
    <definedName name="Emp" localSheetId="23" hidden="1">'[1]Table 2'!#REF!</definedName>
    <definedName name="Emp" localSheetId="3" hidden="1">'[1]Table 2'!#REF!</definedName>
    <definedName name="Emp" localSheetId="5" hidden="1">'[1]Table 2'!#REF!</definedName>
    <definedName name="Emp" localSheetId="7" hidden="1">'[1]Table 2'!#REF!</definedName>
    <definedName name="Emp" hidden="1">'[1]Table 2'!#REF!</definedName>
    <definedName name="End_column" localSheetId="0">#REF!</definedName>
    <definedName name="End_column" localSheetId="18">#REF!</definedName>
    <definedName name="End_column" localSheetId="19">#REF!</definedName>
    <definedName name="End_column" localSheetId="21">#REF!</definedName>
    <definedName name="End_column" localSheetId="22">#REF!</definedName>
    <definedName name="End_column" localSheetId="23">#REF!</definedName>
    <definedName name="End_column" localSheetId="3">#REF!</definedName>
    <definedName name="End_column" localSheetId="5">#REF!</definedName>
    <definedName name="End_column" localSheetId="7">#REF!</definedName>
    <definedName name="End_column" localSheetId="8">#REF!</definedName>
    <definedName name="End_column" localSheetId="20">#REF!</definedName>
    <definedName name="End_column">#REF!</definedName>
    <definedName name="End_Row" localSheetId="0">#REF!</definedName>
    <definedName name="End_Row" localSheetId="18">#REF!</definedName>
    <definedName name="End_Row" localSheetId="19">#REF!</definedName>
    <definedName name="End_Row" localSheetId="21">#REF!</definedName>
    <definedName name="End_Row" localSheetId="22">#REF!</definedName>
    <definedName name="End_Row" localSheetId="23">#REF!</definedName>
    <definedName name="End_Row" localSheetId="3">#REF!</definedName>
    <definedName name="End_Row" localSheetId="5">#REF!</definedName>
    <definedName name="End_Row" localSheetId="7">#REF!</definedName>
    <definedName name="End_Row" localSheetId="8">#REF!</definedName>
    <definedName name="End_Row" localSheetId="20">#REF!</definedName>
    <definedName name="End_Row">#REF!</definedName>
    <definedName name="End_sheet" localSheetId="0">#REF!</definedName>
    <definedName name="End_sheet" localSheetId="18">#REF!</definedName>
    <definedName name="End_sheet" localSheetId="19">#REF!</definedName>
    <definedName name="End_sheet" localSheetId="21">#REF!</definedName>
    <definedName name="End_sheet" localSheetId="22">#REF!</definedName>
    <definedName name="End_sheet" localSheetId="23">#REF!</definedName>
    <definedName name="End_sheet" localSheetId="3">#REF!</definedName>
    <definedName name="End_sheet" localSheetId="5">#REF!</definedName>
    <definedName name="End_sheet" localSheetId="7">#REF!</definedName>
    <definedName name="End_sheet" localSheetId="8">#REF!</definedName>
    <definedName name="End_sheet" localSheetId="20">#REF!</definedName>
    <definedName name="End_sheet">#REF!</definedName>
    <definedName name="Expend_actual_96_97" localSheetId="0">#REF!</definedName>
    <definedName name="Expend_actual_96_97" localSheetId="18">#REF!</definedName>
    <definedName name="Expend_actual_96_97" localSheetId="19">#REF!</definedName>
    <definedName name="Expend_actual_96_97" localSheetId="21">#REF!</definedName>
    <definedName name="Expend_actual_96_97" localSheetId="22">#REF!</definedName>
    <definedName name="Expend_actual_96_97" localSheetId="23">#REF!</definedName>
    <definedName name="Expend_actual_96_97" localSheetId="3">#REF!</definedName>
    <definedName name="Expend_actual_96_97" localSheetId="5">#REF!</definedName>
    <definedName name="Expend_actual_96_97" localSheetId="7">#REF!</definedName>
    <definedName name="Expend_actual_96_97" localSheetId="8">#REF!</definedName>
    <definedName name="Expend_actual_96_97" localSheetId="20">#REF!</definedName>
    <definedName name="Expend_actual_96_97">#REF!</definedName>
    <definedName name="FitTall" localSheetId="0">#REF!</definedName>
    <definedName name="FitTall" localSheetId="18">#REF!</definedName>
    <definedName name="FitTall" localSheetId="19">#REF!</definedName>
    <definedName name="FitTall" localSheetId="21">#REF!</definedName>
    <definedName name="FitTall" localSheetId="22">#REF!</definedName>
    <definedName name="FitTall" localSheetId="23">#REF!</definedName>
    <definedName name="FitTall" localSheetId="3">#REF!</definedName>
    <definedName name="FitTall" localSheetId="5">#REF!</definedName>
    <definedName name="FitTall" localSheetId="7">#REF!</definedName>
    <definedName name="FitTall" localSheetId="8">#REF!</definedName>
    <definedName name="FitTall" localSheetId="20">#REF!</definedName>
    <definedName name="FitTall">#REF!</definedName>
    <definedName name="FitWide" localSheetId="0">#REF!</definedName>
    <definedName name="FitWide" localSheetId="18">#REF!</definedName>
    <definedName name="FitWide" localSheetId="19">#REF!</definedName>
    <definedName name="FitWide" localSheetId="21">#REF!</definedName>
    <definedName name="FitWide" localSheetId="22">#REF!</definedName>
    <definedName name="FitWide" localSheetId="23">#REF!</definedName>
    <definedName name="FitWide" localSheetId="3">#REF!</definedName>
    <definedName name="FitWide" localSheetId="5">#REF!</definedName>
    <definedName name="FitWide" localSheetId="7">#REF!</definedName>
    <definedName name="FitWide" localSheetId="8">#REF!</definedName>
    <definedName name="FitWide" localSheetId="20">#REF!</definedName>
    <definedName name="FitWide">#REF!</definedName>
    <definedName name="FooterLeft1" localSheetId="0">#REF!</definedName>
    <definedName name="FooterLeft1" localSheetId="18">#REF!</definedName>
    <definedName name="FooterLeft1" localSheetId="19">#REF!</definedName>
    <definedName name="FooterLeft1" localSheetId="21">#REF!</definedName>
    <definedName name="FooterLeft1" localSheetId="22">#REF!</definedName>
    <definedName name="FooterLeft1" localSheetId="23">#REF!</definedName>
    <definedName name="FooterLeft1" localSheetId="3">#REF!</definedName>
    <definedName name="FooterLeft1" localSheetId="5">#REF!</definedName>
    <definedName name="FooterLeft1" localSheetId="7">#REF!</definedName>
    <definedName name="FooterLeft1" localSheetId="8">#REF!</definedName>
    <definedName name="FooterLeft1" localSheetId="20">#REF!</definedName>
    <definedName name="FooterLeft1">#REF!</definedName>
    <definedName name="FooterLeft2" localSheetId="0">#REF!</definedName>
    <definedName name="FooterLeft2" localSheetId="18">#REF!</definedName>
    <definedName name="FooterLeft2" localSheetId="19">#REF!</definedName>
    <definedName name="FooterLeft2" localSheetId="21">#REF!</definedName>
    <definedName name="FooterLeft2" localSheetId="22">#REF!</definedName>
    <definedName name="FooterLeft2" localSheetId="23">#REF!</definedName>
    <definedName name="FooterLeft2" localSheetId="3">#REF!</definedName>
    <definedName name="FooterLeft2" localSheetId="5">#REF!</definedName>
    <definedName name="FooterLeft2" localSheetId="7">#REF!</definedName>
    <definedName name="FooterLeft2" localSheetId="8">#REF!</definedName>
    <definedName name="FooterLeft2" localSheetId="20">#REF!</definedName>
    <definedName name="FooterLeft2">#REF!</definedName>
    <definedName name="FooterLeft3" localSheetId="0">#REF!</definedName>
    <definedName name="FooterLeft3" localSheetId="18">#REF!</definedName>
    <definedName name="FooterLeft3" localSheetId="19">#REF!</definedName>
    <definedName name="FooterLeft3" localSheetId="21">#REF!</definedName>
    <definedName name="FooterLeft3" localSheetId="22">#REF!</definedName>
    <definedName name="FooterLeft3" localSheetId="23">#REF!</definedName>
    <definedName name="FooterLeft3" localSheetId="3">#REF!</definedName>
    <definedName name="FooterLeft3" localSheetId="5">#REF!</definedName>
    <definedName name="FooterLeft3" localSheetId="7">#REF!</definedName>
    <definedName name="FooterLeft3" localSheetId="8">#REF!</definedName>
    <definedName name="FooterLeft3" localSheetId="20">#REF!</definedName>
    <definedName name="FooterLeft3">#REF!</definedName>
    <definedName name="FooterLeft4" localSheetId="0">#REF!</definedName>
    <definedName name="FooterLeft4" localSheetId="18">#REF!</definedName>
    <definedName name="FooterLeft4" localSheetId="19">#REF!</definedName>
    <definedName name="FooterLeft4" localSheetId="21">#REF!</definedName>
    <definedName name="FooterLeft4" localSheetId="22">#REF!</definedName>
    <definedName name="FooterLeft4" localSheetId="23">#REF!</definedName>
    <definedName name="FooterLeft4" localSheetId="3">#REF!</definedName>
    <definedName name="FooterLeft4" localSheetId="5">#REF!</definedName>
    <definedName name="FooterLeft4" localSheetId="7">#REF!</definedName>
    <definedName name="FooterLeft4" localSheetId="8">#REF!</definedName>
    <definedName name="FooterLeft4" localSheetId="20">#REF!</definedName>
    <definedName name="FooterLeft4">#REF!</definedName>
    <definedName name="FooterLeft5" localSheetId="0">#REF!</definedName>
    <definedName name="FooterLeft5" localSheetId="18">#REF!</definedName>
    <definedName name="FooterLeft5" localSheetId="19">#REF!</definedName>
    <definedName name="FooterLeft5" localSheetId="21">#REF!</definedName>
    <definedName name="FooterLeft5" localSheetId="22">#REF!</definedName>
    <definedName name="FooterLeft5" localSheetId="23">#REF!</definedName>
    <definedName name="FooterLeft5" localSheetId="3">#REF!</definedName>
    <definedName name="FooterLeft5" localSheetId="5">#REF!</definedName>
    <definedName name="FooterLeft5" localSheetId="7">#REF!</definedName>
    <definedName name="FooterLeft5" localSheetId="8">#REF!</definedName>
    <definedName name="FooterLeft5" localSheetId="20">#REF!</definedName>
    <definedName name="FooterLeft5">#REF!</definedName>
    <definedName name="FooterLeft6" localSheetId="0">#REF!</definedName>
    <definedName name="FooterLeft6" localSheetId="18">#REF!</definedName>
    <definedName name="FooterLeft6" localSheetId="19">#REF!</definedName>
    <definedName name="FooterLeft6" localSheetId="21">#REF!</definedName>
    <definedName name="FooterLeft6" localSheetId="22">#REF!</definedName>
    <definedName name="FooterLeft6" localSheetId="23">#REF!</definedName>
    <definedName name="FooterLeft6" localSheetId="3">#REF!</definedName>
    <definedName name="FooterLeft6" localSheetId="5">#REF!</definedName>
    <definedName name="FooterLeft6" localSheetId="7">#REF!</definedName>
    <definedName name="FooterLeft6" localSheetId="8">#REF!</definedName>
    <definedName name="FooterLeft6" localSheetId="20">#REF!</definedName>
    <definedName name="FooterLeft6">#REF!</definedName>
    <definedName name="FooterRight1" localSheetId="0">#REF!</definedName>
    <definedName name="FooterRight1" localSheetId="18">#REF!</definedName>
    <definedName name="FooterRight1" localSheetId="19">#REF!</definedName>
    <definedName name="FooterRight1" localSheetId="21">#REF!</definedName>
    <definedName name="FooterRight1" localSheetId="22">#REF!</definedName>
    <definedName name="FooterRight1" localSheetId="23">#REF!</definedName>
    <definedName name="FooterRight1" localSheetId="3">#REF!</definedName>
    <definedName name="FooterRight1" localSheetId="5">#REF!</definedName>
    <definedName name="FooterRight1" localSheetId="7">#REF!</definedName>
    <definedName name="FooterRight1" localSheetId="8">#REF!</definedName>
    <definedName name="FooterRight1" localSheetId="20">#REF!</definedName>
    <definedName name="FooterRight1">#REF!</definedName>
    <definedName name="FooterRight2" localSheetId="0">#REF!</definedName>
    <definedName name="FooterRight2" localSheetId="18">#REF!</definedName>
    <definedName name="FooterRight2" localSheetId="19">#REF!</definedName>
    <definedName name="FooterRight2" localSheetId="21">#REF!</definedName>
    <definedName name="FooterRight2" localSheetId="22">#REF!</definedName>
    <definedName name="FooterRight2" localSheetId="23">#REF!</definedName>
    <definedName name="FooterRight2" localSheetId="3">#REF!</definedName>
    <definedName name="FooterRight2" localSheetId="5">#REF!</definedName>
    <definedName name="FooterRight2" localSheetId="7">#REF!</definedName>
    <definedName name="FooterRight2" localSheetId="8">#REF!</definedName>
    <definedName name="FooterRight2" localSheetId="20">#REF!</definedName>
    <definedName name="FooterRight2">#REF!</definedName>
    <definedName name="FooterRight3" localSheetId="0">#REF!</definedName>
    <definedName name="FooterRight3" localSheetId="18">#REF!</definedName>
    <definedName name="FooterRight3" localSheetId="19">#REF!</definedName>
    <definedName name="FooterRight3" localSheetId="21">#REF!</definedName>
    <definedName name="FooterRight3" localSheetId="22">#REF!</definedName>
    <definedName name="FooterRight3" localSheetId="23">#REF!</definedName>
    <definedName name="FooterRight3" localSheetId="3">#REF!</definedName>
    <definedName name="FooterRight3" localSheetId="5">#REF!</definedName>
    <definedName name="FooterRight3" localSheetId="7">#REF!</definedName>
    <definedName name="FooterRight3" localSheetId="8">#REF!</definedName>
    <definedName name="FooterRight3" localSheetId="20">#REF!</definedName>
    <definedName name="FooterRight3">#REF!</definedName>
    <definedName name="FooterRight4" localSheetId="0">#REF!</definedName>
    <definedName name="FooterRight4" localSheetId="18">#REF!</definedName>
    <definedName name="FooterRight4" localSheetId="19">#REF!</definedName>
    <definedName name="FooterRight4" localSheetId="21">#REF!</definedName>
    <definedName name="FooterRight4" localSheetId="22">#REF!</definedName>
    <definedName name="FooterRight4" localSheetId="23">#REF!</definedName>
    <definedName name="FooterRight4" localSheetId="3">#REF!</definedName>
    <definedName name="FooterRight4" localSheetId="5">#REF!</definedName>
    <definedName name="FooterRight4" localSheetId="7">#REF!</definedName>
    <definedName name="FooterRight4" localSheetId="8">#REF!</definedName>
    <definedName name="FooterRight4" localSheetId="20">#REF!</definedName>
    <definedName name="FooterRight4">#REF!</definedName>
    <definedName name="FooterRight5" localSheetId="0">#REF!</definedName>
    <definedName name="FooterRight5" localSheetId="18">#REF!</definedName>
    <definedName name="FooterRight5" localSheetId="19">#REF!</definedName>
    <definedName name="FooterRight5" localSheetId="21">#REF!</definedName>
    <definedName name="FooterRight5" localSheetId="22">#REF!</definedName>
    <definedName name="FooterRight5" localSheetId="23">#REF!</definedName>
    <definedName name="FooterRight5" localSheetId="3">#REF!</definedName>
    <definedName name="FooterRight5" localSheetId="5">#REF!</definedName>
    <definedName name="FooterRight5" localSheetId="7">#REF!</definedName>
    <definedName name="FooterRight5" localSheetId="8">#REF!</definedName>
    <definedName name="FooterRight5" localSheetId="20">#REF!</definedName>
    <definedName name="FooterRight5">#REF!</definedName>
    <definedName name="FooterRight6" localSheetId="0">#REF!</definedName>
    <definedName name="FooterRight6" localSheetId="18">#REF!</definedName>
    <definedName name="FooterRight6" localSheetId="19">#REF!</definedName>
    <definedName name="FooterRight6" localSheetId="21">#REF!</definedName>
    <definedName name="FooterRight6" localSheetId="22">#REF!</definedName>
    <definedName name="FooterRight6" localSheetId="23">#REF!</definedName>
    <definedName name="FooterRight6" localSheetId="3">#REF!</definedName>
    <definedName name="FooterRight6" localSheetId="5">#REF!</definedName>
    <definedName name="FooterRight6" localSheetId="7">#REF!</definedName>
    <definedName name="FooterRight6" localSheetId="8">#REF!</definedName>
    <definedName name="FooterRight6" localSheetId="20">#REF!</definedName>
    <definedName name="FooterRight6">#REF!</definedName>
    <definedName name="HeaderLeft1" localSheetId="0">#REF!</definedName>
    <definedName name="HeaderLeft1" localSheetId="18">#REF!</definedName>
    <definedName name="HeaderLeft1" localSheetId="19">#REF!</definedName>
    <definedName name="HeaderLeft1" localSheetId="21">#REF!</definedName>
    <definedName name="HeaderLeft1" localSheetId="22">#REF!</definedName>
    <definedName name="HeaderLeft1" localSheetId="23">#REF!</definedName>
    <definedName name="HeaderLeft1" localSheetId="3">#REF!</definedName>
    <definedName name="HeaderLeft1" localSheetId="5">#REF!</definedName>
    <definedName name="HeaderLeft1" localSheetId="7">#REF!</definedName>
    <definedName name="HeaderLeft1" localSheetId="8">#REF!</definedName>
    <definedName name="HeaderLeft1" localSheetId="20">#REF!</definedName>
    <definedName name="HeaderLeft1">#REF!</definedName>
    <definedName name="HeaderLeft2" localSheetId="0">#REF!</definedName>
    <definedName name="HeaderLeft2" localSheetId="18">#REF!</definedName>
    <definedName name="HeaderLeft2" localSheetId="19">#REF!</definedName>
    <definedName name="HeaderLeft2" localSheetId="21">#REF!</definedName>
    <definedName name="HeaderLeft2" localSheetId="22">#REF!</definedName>
    <definedName name="HeaderLeft2" localSheetId="23">#REF!</definedName>
    <definedName name="HeaderLeft2" localSheetId="3">#REF!</definedName>
    <definedName name="HeaderLeft2" localSheetId="5">#REF!</definedName>
    <definedName name="HeaderLeft2" localSheetId="7">#REF!</definedName>
    <definedName name="HeaderLeft2" localSheetId="8">#REF!</definedName>
    <definedName name="HeaderLeft2" localSheetId="20">#REF!</definedName>
    <definedName name="HeaderLeft2">#REF!</definedName>
    <definedName name="HeaderLeft3" localSheetId="0">#REF!</definedName>
    <definedName name="HeaderLeft3" localSheetId="18">#REF!</definedName>
    <definedName name="HeaderLeft3" localSheetId="19">#REF!</definedName>
    <definedName name="HeaderLeft3" localSheetId="21">#REF!</definedName>
    <definedName name="HeaderLeft3" localSheetId="22">#REF!</definedName>
    <definedName name="HeaderLeft3" localSheetId="23">#REF!</definedName>
    <definedName name="HeaderLeft3" localSheetId="3">#REF!</definedName>
    <definedName name="HeaderLeft3" localSheetId="5">#REF!</definedName>
    <definedName name="HeaderLeft3" localSheetId="7">#REF!</definedName>
    <definedName name="HeaderLeft3" localSheetId="8">#REF!</definedName>
    <definedName name="HeaderLeft3" localSheetId="20">#REF!</definedName>
    <definedName name="HeaderLeft3">#REF!</definedName>
    <definedName name="HeaderLeft4" localSheetId="0">#REF!</definedName>
    <definedName name="HeaderLeft4" localSheetId="18">#REF!</definedName>
    <definedName name="HeaderLeft4" localSheetId="19">#REF!</definedName>
    <definedName name="HeaderLeft4" localSheetId="21">#REF!</definedName>
    <definedName name="HeaderLeft4" localSheetId="22">#REF!</definedName>
    <definedName name="HeaderLeft4" localSheetId="23">#REF!</definedName>
    <definedName name="HeaderLeft4" localSheetId="3">#REF!</definedName>
    <definedName name="HeaderLeft4" localSheetId="5">#REF!</definedName>
    <definedName name="HeaderLeft4" localSheetId="7">#REF!</definedName>
    <definedName name="HeaderLeft4" localSheetId="8">#REF!</definedName>
    <definedName name="HeaderLeft4" localSheetId="20">#REF!</definedName>
    <definedName name="HeaderLeft4">#REF!</definedName>
    <definedName name="HeaderLeft5" localSheetId="0">#REF!</definedName>
    <definedName name="HeaderLeft5" localSheetId="18">#REF!</definedName>
    <definedName name="HeaderLeft5" localSheetId="19">#REF!</definedName>
    <definedName name="HeaderLeft5" localSheetId="21">#REF!</definedName>
    <definedName name="HeaderLeft5" localSheetId="22">#REF!</definedName>
    <definedName name="HeaderLeft5" localSheetId="23">#REF!</definedName>
    <definedName name="HeaderLeft5" localSheetId="3">#REF!</definedName>
    <definedName name="HeaderLeft5" localSheetId="5">#REF!</definedName>
    <definedName name="HeaderLeft5" localSheetId="7">#REF!</definedName>
    <definedName name="HeaderLeft5" localSheetId="8">#REF!</definedName>
    <definedName name="HeaderLeft5" localSheetId="20">#REF!</definedName>
    <definedName name="HeaderLeft5">#REF!</definedName>
    <definedName name="HeaderLeft6" localSheetId="0">#REF!</definedName>
    <definedName name="HeaderLeft6" localSheetId="18">#REF!</definedName>
    <definedName name="HeaderLeft6" localSheetId="19">#REF!</definedName>
    <definedName name="HeaderLeft6" localSheetId="21">#REF!</definedName>
    <definedName name="HeaderLeft6" localSheetId="22">#REF!</definedName>
    <definedName name="HeaderLeft6" localSheetId="23">#REF!</definedName>
    <definedName name="HeaderLeft6" localSheetId="3">#REF!</definedName>
    <definedName name="HeaderLeft6" localSheetId="5">#REF!</definedName>
    <definedName name="HeaderLeft6" localSheetId="7">#REF!</definedName>
    <definedName name="HeaderLeft6" localSheetId="8">#REF!</definedName>
    <definedName name="HeaderLeft6" localSheetId="20">#REF!</definedName>
    <definedName name="HeaderLeft6">#REF!</definedName>
    <definedName name="HeaderRight1" localSheetId="0">#REF!</definedName>
    <definedName name="HeaderRight1" localSheetId="18">#REF!</definedName>
    <definedName name="HeaderRight1" localSheetId="19">#REF!</definedName>
    <definedName name="HeaderRight1" localSheetId="21">#REF!</definedName>
    <definedName name="HeaderRight1" localSheetId="22">#REF!</definedName>
    <definedName name="HeaderRight1" localSheetId="23">#REF!</definedName>
    <definedName name="HeaderRight1" localSheetId="3">#REF!</definedName>
    <definedName name="HeaderRight1" localSheetId="5">#REF!</definedName>
    <definedName name="HeaderRight1" localSheetId="7">#REF!</definedName>
    <definedName name="HeaderRight1" localSheetId="8">#REF!</definedName>
    <definedName name="HeaderRight1" localSheetId="20">#REF!</definedName>
    <definedName name="HeaderRight1">#REF!</definedName>
    <definedName name="HeaderRight2" localSheetId="0">#REF!</definedName>
    <definedName name="HeaderRight2" localSheetId="18">#REF!</definedName>
    <definedName name="HeaderRight2" localSheetId="19">#REF!</definedName>
    <definedName name="HeaderRight2" localSheetId="21">#REF!</definedName>
    <definedName name="HeaderRight2" localSheetId="22">#REF!</definedName>
    <definedName name="HeaderRight2" localSheetId="23">#REF!</definedName>
    <definedName name="HeaderRight2" localSheetId="3">#REF!</definedName>
    <definedName name="HeaderRight2" localSheetId="5">#REF!</definedName>
    <definedName name="HeaderRight2" localSheetId="7">#REF!</definedName>
    <definedName name="HeaderRight2" localSheetId="8">#REF!</definedName>
    <definedName name="HeaderRight2" localSheetId="20">#REF!</definedName>
    <definedName name="HeaderRight2">#REF!</definedName>
    <definedName name="HeaderRight3" localSheetId="0">#REF!</definedName>
    <definedName name="HeaderRight3" localSheetId="18">#REF!</definedName>
    <definedName name="HeaderRight3" localSheetId="19">#REF!</definedName>
    <definedName name="HeaderRight3" localSheetId="21">#REF!</definedName>
    <definedName name="HeaderRight3" localSheetId="22">#REF!</definedName>
    <definedName name="HeaderRight3" localSheetId="23">#REF!</definedName>
    <definedName name="HeaderRight3" localSheetId="3">#REF!</definedName>
    <definedName name="HeaderRight3" localSheetId="5">#REF!</definedName>
    <definedName name="HeaderRight3" localSheetId="7">#REF!</definedName>
    <definedName name="HeaderRight3" localSheetId="8">#REF!</definedName>
    <definedName name="HeaderRight3" localSheetId="20">#REF!</definedName>
    <definedName name="HeaderRight3">#REF!</definedName>
    <definedName name="HeaderRight4" localSheetId="0">#REF!</definedName>
    <definedName name="HeaderRight4" localSheetId="18">#REF!</definedName>
    <definedName name="HeaderRight4" localSheetId="19">#REF!</definedName>
    <definedName name="HeaderRight4" localSheetId="21">#REF!</definedName>
    <definedName name="HeaderRight4" localSheetId="22">#REF!</definedName>
    <definedName name="HeaderRight4" localSheetId="23">#REF!</definedName>
    <definedName name="HeaderRight4" localSheetId="3">#REF!</definedName>
    <definedName name="HeaderRight4" localSheetId="5">#REF!</definedName>
    <definedName name="HeaderRight4" localSheetId="7">#REF!</definedName>
    <definedName name="HeaderRight4" localSheetId="8">#REF!</definedName>
    <definedName name="HeaderRight4" localSheetId="20">#REF!</definedName>
    <definedName name="HeaderRight4">#REF!</definedName>
    <definedName name="HeaderRight5" localSheetId="0">#REF!</definedName>
    <definedName name="HeaderRight5" localSheetId="18">#REF!</definedName>
    <definedName name="HeaderRight5" localSheetId="19">#REF!</definedName>
    <definedName name="HeaderRight5" localSheetId="21">#REF!</definedName>
    <definedName name="HeaderRight5" localSheetId="22">#REF!</definedName>
    <definedName name="HeaderRight5" localSheetId="23">#REF!</definedName>
    <definedName name="HeaderRight5" localSheetId="3">#REF!</definedName>
    <definedName name="HeaderRight5" localSheetId="5">#REF!</definedName>
    <definedName name="HeaderRight5" localSheetId="7">#REF!</definedName>
    <definedName name="HeaderRight5" localSheetId="8">#REF!</definedName>
    <definedName name="HeaderRight5" localSheetId="20">#REF!</definedName>
    <definedName name="HeaderRight5">#REF!</definedName>
    <definedName name="HeaderRight6" localSheetId="0">#REF!</definedName>
    <definedName name="HeaderRight6" localSheetId="18">#REF!</definedName>
    <definedName name="HeaderRight6" localSheetId="19">#REF!</definedName>
    <definedName name="HeaderRight6" localSheetId="21">#REF!</definedName>
    <definedName name="HeaderRight6" localSheetId="22">#REF!</definedName>
    <definedName name="HeaderRight6" localSheetId="23">#REF!</definedName>
    <definedName name="HeaderRight6" localSheetId="3">#REF!</definedName>
    <definedName name="HeaderRight6" localSheetId="5">#REF!</definedName>
    <definedName name="HeaderRight6" localSheetId="7">#REF!</definedName>
    <definedName name="HeaderRight6" localSheetId="8">#REF!</definedName>
    <definedName name="HeaderRight6" localSheetId="20">#REF!</definedName>
    <definedName name="HeaderRight6">#REF!</definedName>
    <definedName name="Hennie_Table_5_Page_1" localSheetId="0">#REF!</definedName>
    <definedName name="Hennie_Table_5_Page_1" localSheetId="18">#REF!</definedName>
    <definedName name="Hennie_Table_5_Page_1" localSheetId="19">#REF!</definedName>
    <definedName name="Hennie_Table_5_Page_1" localSheetId="21">#REF!</definedName>
    <definedName name="Hennie_Table_5_Page_1" localSheetId="22">#REF!</definedName>
    <definedName name="Hennie_Table_5_Page_1" localSheetId="23">#REF!</definedName>
    <definedName name="Hennie_Table_5_Page_1" localSheetId="3">#REF!</definedName>
    <definedName name="Hennie_Table_5_Page_1" localSheetId="5">#REF!</definedName>
    <definedName name="Hennie_Table_5_Page_1" localSheetId="7">#REF!</definedName>
    <definedName name="Hennie_Table_5_Page_1" localSheetId="8">#REF!</definedName>
    <definedName name="Hennie_Table_5_Page_1" localSheetId="20">#REF!</definedName>
    <definedName name="Hennie_Table_5_Page_1">#REF!</definedName>
    <definedName name="Hennie_Table_5_page_2" localSheetId="0">#REF!</definedName>
    <definedName name="Hennie_Table_5_page_2" localSheetId="18">#REF!</definedName>
    <definedName name="Hennie_Table_5_page_2" localSheetId="19">#REF!</definedName>
    <definedName name="Hennie_Table_5_page_2" localSheetId="21">#REF!</definedName>
    <definedName name="Hennie_Table_5_page_2" localSheetId="22">#REF!</definedName>
    <definedName name="Hennie_Table_5_page_2" localSheetId="23">#REF!</definedName>
    <definedName name="Hennie_Table_5_page_2" localSheetId="3">#REF!</definedName>
    <definedName name="Hennie_Table_5_page_2" localSheetId="5">#REF!</definedName>
    <definedName name="Hennie_Table_5_page_2" localSheetId="7">#REF!</definedName>
    <definedName name="Hennie_Table_5_page_2" localSheetId="8">#REF!</definedName>
    <definedName name="Hennie_Table_5_page_2" localSheetId="20">#REF!</definedName>
    <definedName name="Hennie_Table_5_page_2">#REF!</definedName>
    <definedName name="hhuh" localSheetId="0">#REF!</definedName>
    <definedName name="hhuh" localSheetId="21">#REF!</definedName>
    <definedName name="hhuh" localSheetId="22">#REF!</definedName>
    <definedName name="hhuh" localSheetId="23">#REF!</definedName>
    <definedName name="hhuh" localSheetId="3">#REF!</definedName>
    <definedName name="hhuh" localSheetId="5">#REF!</definedName>
    <definedName name="hhuh" localSheetId="7">#REF!</definedName>
    <definedName name="hhuh" localSheetId="8">#REF!</definedName>
    <definedName name="hhuh">#REF!</definedName>
    <definedName name="huh" localSheetId="0">#REF!</definedName>
    <definedName name="huh" localSheetId="18">#REF!</definedName>
    <definedName name="huh" localSheetId="19">#REF!</definedName>
    <definedName name="huh" localSheetId="21">#REF!</definedName>
    <definedName name="huh" localSheetId="22">#REF!</definedName>
    <definedName name="huh" localSheetId="23">#REF!</definedName>
    <definedName name="huh" localSheetId="3">#REF!</definedName>
    <definedName name="huh" localSheetId="5">#REF!</definedName>
    <definedName name="huh" localSheetId="7">#REF!</definedName>
    <definedName name="huh" localSheetId="8">#REF!</definedName>
    <definedName name="huh" localSheetId="20">#REF!</definedName>
    <definedName name="huh">#REF!</definedName>
    <definedName name="Index_Sheet_Kutools" localSheetId="0">#REF!</definedName>
    <definedName name="Index_Sheet_Kutools" localSheetId="21">#REF!</definedName>
    <definedName name="Index_Sheet_Kutools" localSheetId="22">#REF!</definedName>
    <definedName name="Index_Sheet_Kutools" localSheetId="23">#REF!</definedName>
    <definedName name="Index_Sheet_Kutools" localSheetId="3">#REF!</definedName>
    <definedName name="Index_Sheet_Kutools" localSheetId="5">#REF!</definedName>
    <definedName name="Index_Sheet_Kutools" localSheetId="7">#REF!</definedName>
    <definedName name="Index_Sheet_Kutools" localSheetId="8">#REF!</definedName>
    <definedName name="Index_Sheet_Kutools">#REF!</definedName>
    <definedName name="j" localSheetId="0" hidden="1">'[1]Table 2.5'!#REF!</definedName>
    <definedName name="j" localSheetId="13" hidden="1">'[1]Table 2.5'!#REF!</definedName>
    <definedName name="j" localSheetId="14" hidden="1">'[1]Table 2.5'!#REF!</definedName>
    <definedName name="j" localSheetId="15" hidden="1">'[1]Table 2.5'!#REF!</definedName>
    <definedName name="j" localSheetId="17" hidden="1">'[1]Table 2.5'!#REF!</definedName>
    <definedName name="j" localSheetId="18" hidden="1">'[2]Table 2.5'!#REF!</definedName>
    <definedName name="j" localSheetId="19" hidden="1">'[2]Table 2.5'!#REF!</definedName>
    <definedName name="j" localSheetId="21" hidden="1">'[1]Table 2.5'!#REF!</definedName>
    <definedName name="j" localSheetId="22" hidden="1">'[1]Table 2.5'!#REF!</definedName>
    <definedName name="j" localSheetId="23" hidden="1">'[1]Table 2.5'!#REF!</definedName>
    <definedName name="j" localSheetId="3" hidden="1">'[1]Table 2.5'!#REF!</definedName>
    <definedName name="j" localSheetId="5" hidden="1">'[1]Table 2.5'!#REF!</definedName>
    <definedName name="j" localSheetId="7" hidden="1">'[2]Table 2.5'!#REF!</definedName>
    <definedName name="j" localSheetId="8" hidden="1">'[2]Table 2.5'!#REF!</definedName>
    <definedName name="j" localSheetId="20" hidden="1">'[2]Table 2.5'!#REF!</definedName>
    <definedName name="j" hidden="1">'[1]Table 2.5'!#REF!</definedName>
    <definedName name="mmm" localSheetId="0" hidden="1">[1]Table6!#REF!</definedName>
    <definedName name="mmm" localSheetId="21" hidden="1">[1]Table6!#REF!</definedName>
    <definedName name="mmm" localSheetId="22" hidden="1">[1]Table6!#REF!</definedName>
    <definedName name="mmm" localSheetId="23" hidden="1">[1]Table6!#REF!</definedName>
    <definedName name="mmm" localSheetId="3" hidden="1">[1]Table6!#REF!</definedName>
    <definedName name="mmm" localSheetId="5" hidden="1">[1]Table6!#REF!</definedName>
    <definedName name="mmm" localSheetId="7" hidden="1">[1]Table6!#REF!</definedName>
    <definedName name="mmm" hidden="1">[1]Table6!#REF!</definedName>
    <definedName name="MTEF_initial_00_01" localSheetId="0">#REF!</definedName>
    <definedName name="MTEF_initial_00_01" localSheetId="18">#REF!</definedName>
    <definedName name="MTEF_initial_00_01" localSheetId="19">#REF!</definedName>
    <definedName name="MTEF_initial_00_01" localSheetId="21">#REF!</definedName>
    <definedName name="MTEF_initial_00_01" localSheetId="22">#REF!</definedName>
    <definedName name="MTEF_initial_00_01" localSheetId="23">#REF!</definedName>
    <definedName name="MTEF_initial_00_01" localSheetId="3">#REF!</definedName>
    <definedName name="MTEF_initial_00_01" localSheetId="5">#REF!</definedName>
    <definedName name="MTEF_initial_00_01" localSheetId="7">#REF!</definedName>
    <definedName name="MTEF_initial_00_01" localSheetId="8">#REF!</definedName>
    <definedName name="MTEF_initial_00_01" localSheetId="20">#REF!</definedName>
    <definedName name="MTEF_initial_00_01">#REF!</definedName>
    <definedName name="MTEF_initial_98_99" localSheetId="0">#REF!</definedName>
    <definedName name="MTEF_initial_98_99" localSheetId="18">#REF!</definedName>
    <definedName name="MTEF_initial_98_99" localSheetId="19">#REF!</definedName>
    <definedName name="MTEF_initial_98_99" localSheetId="21">#REF!</definedName>
    <definedName name="MTEF_initial_98_99" localSheetId="22">#REF!</definedName>
    <definedName name="MTEF_initial_98_99" localSheetId="23">#REF!</definedName>
    <definedName name="MTEF_initial_98_99" localSheetId="3">#REF!</definedName>
    <definedName name="MTEF_initial_98_99" localSheetId="5">#REF!</definedName>
    <definedName name="MTEF_initial_98_99" localSheetId="7">#REF!</definedName>
    <definedName name="MTEF_initial_98_99" localSheetId="8">#REF!</definedName>
    <definedName name="MTEF_initial_98_99" localSheetId="20">#REF!</definedName>
    <definedName name="MTEF_initial_98_99">#REF!</definedName>
    <definedName name="MTEF_initial_99_00" localSheetId="0">#REF!</definedName>
    <definedName name="MTEF_initial_99_00" localSheetId="18">#REF!</definedName>
    <definedName name="MTEF_initial_99_00" localSheetId="19">#REF!</definedName>
    <definedName name="MTEF_initial_99_00" localSheetId="21">#REF!</definedName>
    <definedName name="MTEF_initial_99_00" localSheetId="22">#REF!</definedName>
    <definedName name="MTEF_initial_99_00" localSheetId="23">#REF!</definedName>
    <definedName name="MTEF_initial_99_00" localSheetId="3">#REF!</definedName>
    <definedName name="MTEF_initial_99_00" localSheetId="5">#REF!</definedName>
    <definedName name="MTEF_initial_99_00" localSheetId="7">#REF!</definedName>
    <definedName name="MTEF_initial_99_00" localSheetId="8">#REF!</definedName>
    <definedName name="MTEF_initial_99_00" localSheetId="20">#REF!</definedName>
    <definedName name="MTEF_initial_99_00">#REF!</definedName>
    <definedName name="MTEF_revised_00_01" localSheetId="0">#REF!</definedName>
    <definedName name="MTEF_revised_00_01" localSheetId="18">#REF!</definedName>
    <definedName name="MTEF_revised_00_01" localSheetId="19">#REF!</definedName>
    <definedName name="MTEF_revised_00_01" localSheetId="21">#REF!</definedName>
    <definedName name="MTEF_revised_00_01" localSheetId="22">#REF!</definedName>
    <definedName name="MTEF_revised_00_01" localSheetId="23">#REF!</definedName>
    <definedName name="MTEF_revised_00_01" localSheetId="3">#REF!</definedName>
    <definedName name="MTEF_revised_00_01" localSheetId="5">#REF!</definedName>
    <definedName name="MTEF_revised_00_01" localSheetId="7">#REF!</definedName>
    <definedName name="MTEF_revised_00_01" localSheetId="8">#REF!</definedName>
    <definedName name="MTEF_revised_00_01" localSheetId="20">#REF!</definedName>
    <definedName name="MTEF_revised_00_01">#REF!</definedName>
    <definedName name="MTEF_revised_98_99" localSheetId="0">#REF!</definedName>
    <definedName name="MTEF_revised_98_99" localSheetId="18">#REF!</definedName>
    <definedName name="MTEF_revised_98_99" localSheetId="19">#REF!</definedName>
    <definedName name="MTEF_revised_98_99" localSheetId="21">#REF!</definedName>
    <definedName name="MTEF_revised_98_99" localSheetId="22">#REF!</definedName>
    <definedName name="MTEF_revised_98_99" localSheetId="23">#REF!</definedName>
    <definedName name="MTEF_revised_98_99" localSheetId="3">#REF!</definedName>
    <definedName name="MTEF_revised_98_99" localSheetId="5">#REF!</definedName>
    <definedName name="MTEF_revised_98_99" localSheetId="7">#REF!</definedName>
    <definedName name="MTEF_revised_98_99" localSheetId="8">#REF!</definedName>
    <definedName name="MTEF_revised_98_99" localSheetId="20">#REF!</definedName>
    <definedName name="MTEF_revised_98_99">#REF!</definedName>
    <definedName name="MTEF_revised_99_00" localSheetId="0">#REF!</definedName>
    <definedName name="MTEF_revised_99_00" localSheetId="18">#REF!</definedName>
    <definedName name="MTEF_revised_99_00" localSheetId="19">#REF!</definedName>
    <definedName name="MTEF_revised_99_00" localSheetId="21">#REF!</definedName>
    <definedName name="MTEF_revised_99_00" localSheetId="22">#REF!</definedName>
    <definedName name="MTEF_revised_99_00" localSheetId="23">#REF!</definedName>
    <definedName name="MTEF_revised_99_00" localSheetId="3">#REF!</definedName>
    <definedName name="MTEF_revised_99_00" localSheetId="5">#REF!</definedName>
    <definedName name="MTEF_revised_99_00" localSheetId="7">#REF!</definedName>
    <definedName name="MTEF_revised_99_00" localSheetId="8">#REF!</definedName>
    <definedName name="MTEF_revised_99_00" localSheetId="20">#REF!</definedName>
    <definedName name="MTEF_revised_99_00">#REF!</definedName>
    <definedName name="MyCurYear" localSheetId="0">#REF!</definedName>
    <definedName name="MyCurYear" localSheetId="18">#REF!</definedName>
    <definedName name="MyCurYear" localSheetId="19">#REF!</definedName>
    <definedName name="MyCurYear" localSheetId="21">#REF!</definedName>
    <definedName name="MyCurYear" localSheetId="22">#REF!</definedName>
    <definedName name="MyCurYear" localSheetId="23">#REF!</definedName>
    <definedName name="MyCurYear" localSheetId="3">#REF!</definedName>
    <definedName name="MyCurYear" localSheetId="5">#REF!</definedName>
    <definedName name="MyCurYear" localSheetId="7">#REF!</definedName>
    <definedName name="MyCurYear" localSheetId="8">#REF!</definedName>
    <definedName name="MyCurYear" localSheetId="20">#REF!</definedName>
    <definedName name="MyCurYear">#REF!</definedName>
    <definedName name="myHeight" localSheetId="0">#REF!</definedName>
    <definedName name="myHeight" localSheetId="18">#REF!</definedName>
    <definedName name="myHeight" localSheetId="19">#REF!</definedName>
    <definedName name="myHeight" localSheetId="21">#REF!</definedName>
    <definedName name="myHeight" localSheetId="22">#REF!</definedName>
    <definedName name="myHeight" localSheetId="23">#REF!</definedName>
    <definedName name="myHeight" localSheetId="3">#REF!</definedName>
    <definedName name="myHeight" localSheetId="5">#REF!</definedName>
    <definedName name="myHeight" localSheetId="7">#REF!</definedName>
    <definedName name="myHeight" localSheetId="8">#REF!</definedName>
    <definedName name="myHeight" localSheetId="20">#REF!</definedName>
    <definedName name="myHeight">#REF!</definedName>
    <definedName name="myWidth" localSheetId="0">#REF!</definedName>
    <definedName name="myWidth" localSheetId="18">#REF!</definedName>
    <definedName name="myWidth" localSheetId="19">#REF!</definedName>
    <definedName name="myWidth" localSheetId="21">#REF!</definedName>
    <definedName name="myWidth" localSheetId="22">#REF!</definedName>
    <definedName name="myWidth" localSheetId="23">#REF!</definedName>
    <definedName name="myWidth" localSheetId="3">#REF!</definedName>
    <definedName name="myWidth" localSheetId="5">#REF!</definedName>
    <definedName name="myWidth" localSheetId="7">#REF!</definedName>
    <definedName name="myWidth" localSheetId="8">#REF!</definedName>
    <definedName name="myWidth" localSheetId="20">#REF!</definedName>
    <definedName name="myWidth">#REF!</definedName>
    <definedName name="myWodth" localSheetId="0">#REF!</definedName>
    <definedName name="myWodth" localSheetId="18">#REF!</definedName>
    <definedName name="myWodth" localSheetId="19">#REF!</definedName>
    <definedName name="myWodth" localSheetId="21">#REF!</definedName>
    <definedName name="myWodth" localSheetId="22">#REF!</definedName>
    <definedName name="myWodth" localSheetId="23">#REF!</definedName>
    <definedName name="myWodth" localSheetId="3">#REF!</definedName>
    <definedName name="myWodth" localSheetId="5">#REF!</definedName>
    <definedName name="myWodth" localSheetId="7">#REF!</definedName>
    <definedName name="myWodth" localSheetId="8">#REF!</definedName>
    <definedName name="myWodth" localSheetId="20">#REF!</definedName>
    <definedName name="myWodth">#REF!</definedName>
    <definedName name="PrintArea" localSheetId="0">#REF!</definedName>
    <definedName name="PrintArea" localSheetId="18">#REF!</definedName>
    <definedName name="PrintArea" localSheetId="19">#REF!</definedName>
    <definedName name="PrintArea" localSheetId="21">#REF!</definedName>
    <definedName name="PrintArea" localSheetId="22">#REF!</definedName>
    <definedName name="PrintArea" localSheetId="23">#REF!</definedName>
    <definedName name="PrintArea" localSheetId="3">#REF!</definedName>
    <definedName name="PrintArea" localSheetId="5">#REF!</definedName>
    <definedName name="PrintArea" localSheetId="7">#REF!</definedName>
    <definedName name="PrintArea" localSheetId="8">#REF!</definedName>
    <definedName name="PrintArea" localSheetId="20">#REF!</definedName>
    <definedName name="PrintArea">#REF!</definedName>
    <definedName name="Projection_adjusted_97_98" localSheetId="0">#REF!</definedName>
    <definedName name="Projection_adjusted_97_98" localSheetId="18">#REF!</definedName>
    <definedName name="Projection_adjusted_97_98" localSheetId="19">#REF!</definedName>
    <definedName name="Projection_adjusted_97_98" localSheetId="21">#REF!</definedName>
    <definedName name="Projection_adjusted_97_98" localSheetId="22">#REF!</definedName>
    <definedName name="Projection_adjusted_97_98" localSheetId="23">#REF!</definedName>
    <definedName name="Projection_adjusted_97_98" localSheetId="3">#REF!</definedName>
    <definedName name="Projection_adjusted_97_98" localSheetId="5">#REF!</definedName>
    <definedName name="Projection_adjusted_97_98" localSheetId="7">#REF!</definedName>
    <definedName name="Projection_adjusted_97_98" localSheetId="8">#REF!</definedName>
    <definedName name="Projection_adjusted_97_98" localSheetId="20">#REF!</definedName>
    <definedName name="Projection_adjusted_97_98">#REF!</definedName>
    <definedName name="Projection_arithmetic_97_98" localSheetId="0">#REF!</definedName>
    <definedName name="Projection_arithmetic_97_98" localSheetId="18">#REF!</definedName>
    <definedName name="Projection_arithmetic_97_98" localSheetId="19">#REF!</definedName>
    <definedName name="Projection_arithmetic_97_98" localSheetId="21">#REF!</definedName>
    <definedName name="Projection_arithmetic_97_98" localSheetId="22">#REF!</definedName>
    <definedName name="Projection_arithmetic_97_98" localSheetId="23">#REF!</definedName>
    <definedName name="Projection_arithmetic_97_98" localSheetId="3">#REF!</definedName>
    <definedName name="Projection_arithmetic_97_98" localSheetId="5">#REF!</definedName>
    <definedName name="Projection_arithmetic_97_98" localSheetId="7">#REF!</definedName>
    <definedName name="Projection_arithmetic_97_98" localSheetId="8">#REF!</definedName>
    <definedName name="Projection_arithmetic_97_98" localSheetId="20">#REF!</definedName>
    <definedName name="Projection_arithmetic_97_98">#REF!</definedName>
    <definedName name="Projection_initial_97_98" localSheetId="0">#REF!</definedName>
    <definedName name="Projection_initial_97_98" localSheetId="18">#REF!</definedName>
    <definedName name="Projection_initial_97_98" localSheetId="19">#REF!</definedName>
    <definedName name="Projection_initial_97_98" localSheetId="21">#REF!</definedName>
    <definedName name="Projection_initial_97_98" localSheetId="22">#REF!</definedName>
    <definedName name="Projection_initial_97_98" localSheetId="23">#REF!</definedName>
    <definedName name="Projection_initial_97_98" localSheetId="3">#REF!</definedName>
    <definedName name="Projection_initial_97_98" localSheetId="5">#REF!</definedName>
    <definedName name="Projection_initial_97_98" localSheetId="7">#REF!</definedName>
    <definedName name="Projection_initial_97_98" localSheetId="8">#REF!</definedName>
    <definedName name="Projection_initial_97_98" localSheetId="20">#REF!</definedName>
    <definedName name="Projection_initial_97_98">#REF!</definedName>
    <definedName name="RowSettings" localSheetId="0">#REF!</definedName>
    <definedName name="RowSettings" localSheetId="18">#REF!</definedName>
    <definedName name="RowSettings" localSheetId="19">#REF!</definedName>
    <definedName name="RowSettings" localSheetId="21">#REF!</definedName>
    <definedName name="RowSettings" localSheetId="22">#REF!</definedName>
    <definedName name="RowSettings" localSheetId="23">#REF!</definedName>
    <definedName name="RowSettings" localSheetId="3">#REF!</definedName>
    <definedName name="RowSettings" localSheetId="5">#REF!</definedName>
    <definedName name="RowSettings" localSheetId="7">#REF!</definedName>
    <definedName name="RowSettings" localSheetId="8">#REF!</definedName>
    <definedName name="RowSettings" localSheetId="20">#REF!</definedName>
    <definedName name="RowSettings">#REF!</definedName>
    <definedName name="SASApp_GDPDATA_DISCREPANCY_TABLE" localSheetId="0">#REF!</definedName>
    <definedName name="SASApp_GDPDATA_DISCREPANCY_TABLE" localSheetId="18">#REF!</definedName>
    <definedName name="SASApp_GDPDATA_DISCREPANCY_TABLE" localSheetId="19">#REF!</definedName>
    <definedName name="SASApp_GDPDATA_DISCREPANCY_TABLE" localSheetId="21">#REF!</definedName>
    <definedName name="SASApp_GDPDATA_DISCREPANCY_TABLE" localSheetId="22">#REF!</definedName>
    <definedName name="SASApp_GDPDATA_DISCREPANCY_TABLE" localSheetId="23">#REF!</definedName>
    <definedName name="SASApp_GDPDATA_DISCREPANCY_TABLE" localSheetId="3">#REF!</definedName>
    <definedName name="SASApp_GDPDATA_DISCREPANCY_TABLE" localSheetId="5">#REF!</definedName>
    <definedName name="SASApp_GDPDATA_DISCREPANCY_TABLE" localSheetId="7">#REF!</definedName>
    <definedName name="SASApp_GDPDATA_DISCREPANCY_TABLE" localSheetId="8">#REF!</definedName>
    <definedName name="SASApp_GDPDATA_DISCREPANCY_TABLE" localSheetId="20">#REF!</definedName>
    <definedName name="SASApp_GDPDATA_DISCREPANCY_TABLE">#REF!</definedName>
    <definedName name="SASApp_GDPDATA_SUPPLY_TABLE_FIRST" localSheetId="0">#REF!</definedName>
    <definedName name="SASApp_GDPDATA_SUPPLY_TABLE_FIRST" localSheetId="18">#REF!</definedName>
    <definedName name="SASApp_GDPDATA_SUPPLY_TABLE_FIRST" localSheetId="19">#REF!</definedName>
    <definedName name="SASApp_GDPDATA_SUPPLY_TABLE_FIRST" localSheetId="21">#REF!</definedName>
    <definedName name="SASApp_GDPDATA_SUPPLY_TABLE_FIRST" localSheetId="22">#REF!</definedName>
    <definedName name="SASApp_GDPDATA_SUPPLY_TABLE_FIRST" localSheetId="23">#REF!</definedName>
    <definedName name="SASApp_GDPDATA_SUPPLY_TABLE_FIRST" localSheetId="3">#REF!</definedName>
    <definedName name="SASApp_GDPDATA_SUPPLY_TABLE_FIRST" localSheetId="5">#REF!</definedName>
    <definedName name="SASApp_GDPDATA_SUPPLY_TABLE_FIRST" localSheetId="7">#REF!</definedName>
    <definedName name="SASApp_GDPDATA_SUPPLY_TABLE_FIRST" localSheetId="8">#REF!</definedName>
    <definedName name="SASApp_GDPDATA_SUPPLY_TABLE_FIRST" localSheetId="20">#REF!</definedName>
    <definedName name="SASApp_GDPDATA_SUPPLY_TABLE_FIRST">#REF!</definedName>
    <definedName name="SASApp_GDPDATA_SUPPLY_TABLE_SECOND" localSheetId="0">#REF!</definedName>
    <definedName name="SASApp_GDPDATA_SUPPLY_TABLE_SECOND" localSheetId="18">#REF!</definedName>
    <definedName name="SASApp_GDPDATA_SUPPLY_TABLE_SECOND" localSheetId="19">#REF!</definedName>
    <definedName name="SASApp_GDPDATA_SUPPLY_TABLE_SECOND" localSheetId="21">#REF!</definedName>
    <definedName name="SASApp_GDPDATA_SUPPLY_TABLE_SECOND" localSheetId="22">#REF!</definedName>
    <definedName name="SASApp_GDPDATA_SUPPLY_TABLE_SECOND" localSheetId="23">#REF!</definedName>
    <definedName name="SASApp_GDPDATA_SUPPLY_TABLE_SECOND" localSheetId="3">#REF!</definedName>
    <definedName name="SASApp_GDPDATA_SUPPLY_TABLE_SECOND" localSheetId="5">#REF!</definedName>
    <definedName name="SASApp_GDPDATA_SUPPLY_TABLE_SECOND" localSheetId="7">#REF!</definedName>
    <definedName name="SASApp_GDPDATA_SUPPLY_TABLE_SECOND" localSheetId="8">#REF!</definedName>
    <definedName name="SASApp_GDPDATA_SUPPLY_TABLE_SECOND" localSheetId="20">#REF!</definedName>
    <definedName name="SASApp_GDPDATA_SUPPLY_TABLE_SECOND">#REF!</definedName>
    <definedName name="SASApp_GDPDATA_USE_TABLE_FIRST" localSheetId="0">#REF!</definedName>
    <definedName name="SASApp_GDPDATA_USE_TABLE_FIRST" localSheetId="18">#REF!</definedName>
    <definedName name="SASApp_GDPDATA_USE_TABLE_FIRST" localSheetId="19">#REF!</definedName>
    <definedName name="SASApp_GDPDATA_USE_TABLE_FIRST" localSheetId="21">#REF!</definedName>
    <definedName name="SASApp_GDPDATA_USE_TABLE_FIRST" localSheetId="22">#REF!</definedName>
    <definedName name="SASApp_GDPDATA_USE_TABLE_FIRST" localSheetId="23">#REF!</definedName>
    <definedName name="SASApp_GDPDATA_USE_TABLE_FIRST" localSheetId="3">#REF!</definedName>
    <definedName name="SASApp_GDPDATA_USE_TABLE_FIRST" localSheetId="5">#REF!</definedName>
    <definedName name="SASApp_GDPDATA_USE_TABLE_FIRST" localSheetId="7">#REF!</definedName>
    <definedName name="SASApp_GDPDATA_USE_TABLE_FIRST" localSheetId="8">#REF!</definedName>
    <definedName name="SASApp_GDPDATA_USE_TABLE_FIRST" localSheetId="20">#REF!</definedName>
    <definedName name="SASApp_GDPDATA_USE_TABLE_FIRST">#REF!</definedName>
    <definedName name="SASApp_GDPDATA_USE_TABLE_SECOND" localSheetId="0">#REF!</definedName>
    <definedName name="SASApp_GDPDATA_USE_TABLE_SECOND" localSheetId="18">#REF!</definedName>
    <definedName name="SASApp_GDPDATA_USE_TABLE_SECOND" localSheetId="19">#REF!</definedName>
    <definedName name="SASApp_GDPDATA_USE_TABLE_SECOND" localSheetId="21">#REF!</definedName>
    <definedName name="SASApp_GDPDATA_USE_TABLE_SECOND" localSheetId="22">#REF!</definedName>
    <definedName name="SASApp_GDPDATA_USE_TABLE_SECOND" localSheetId="23">#REF!</definedName>
    <definedName name="SASApp_GDPDATA_USE_TABLE_SECOND" localSheetId="3">#REF!</definedName>
    <definedName name="SASApp_GDPDATA_USE_TABLE_SECOND" localSheetId="5">#REF!</definedName>
    <definedName name="SASApp_GDPDATA_USE_TABLE_SECOND" localSheetId="7">#REF!</definedName>
    <definedName name="SASApp_GDPDATA_USE_TABLE_SECOND" localSheetId="8">#REF!</definedName>
    <definedName name="SASApp_GDPDATA_USE_TABLE_SECOND" localSheetId="20">#REF!</definedName>
    <definedName name="SASApp_GDPDATA_USE_TABLE_SECOND">#REF!</definedName>
    <definedName name="SEP08N_SML" localSheetId="0">#REF!</definedName>
    <definedName name="SEP08N_SML" localSheetId="18">#REF!</definedName>
    <definedName name="SEP08N_SML" localSheetId="19">#REF!</definedName>
    <definedName name="SEP08N_SML" localSheetId="21">#REF!</definedName>
    <definedName name="SEP08N_SML" localSheetId="22">#REF!</definedName>
    <definedName name="SEP08N_SML" localSheetId="23">#REF!</definedName>
    <definedName name="SEP08N_SML" localSheetId="3">#REF!</definedName>
    <definedName name="SEP08N_SML" localSheetId="5">#REF!</definedName>
    <definedName name="SEP08N_SML" localSheetId="7">#REF!</definedName>
    <definedName name="SEP08N_SML" localSheetId="8">#REF!</definedName>
    <definedName name="SEP08N_SML" localSheetId="20">#REF!</definedName>
    <definedName name="SEP08N_SML">#REF!</definedName>
    <definedName name="Start_column" localSheetId="0">#REF!</definedName>
    <definedName name="Start_column" localSheetId="18">#REF!</definedName>
    <definedName name="Start_column" localSheetId="19">#REF!</definedName>
    <definedName name="Start_column" localSheetId="21">#REF!</definedName>
    <definedName name="Start_column" localSheetId="22">#REF!</definedName>
    <definedName name="Start_column" localSheetId="23">#REF!</definedName>
    <definedName name="Start_column" localSheetId="3">#REF!</definedName>
    <definedName name="Start_column" localSheetId="5">#REF!</definedName>
    <definedName name="Start_column" localSheetId="7">#REF!</definedName>
    <definedName name="Start_column" localSheetId="8">#REF!</definedName>
    <definedName name="Start_column" localSheetId="20">#REF!</definedName>
    <definedName name="Start_column">#REF!</definedName>
    <definedName name="Start_Row" localSheetId="0">#REF!</definedName>
    <definedName name="Start_Row" localSheetId="18">#REF!</definedName>
    <definedName name="Start_Row" localSheetId="19">#REF!</definedName>
    <definedName name="Start_Row" localSheetId="21">#REF!</definedName>
    <definedName name="Start_Row" localSheetId="22">#REF!</definedName>
    <definedName name="Start_Row" localSheetId="23">#REF!</definedName>
    <definedName name="Start_Row" localSheetId="3">#REF!</definedName>
    <definedName name="Start_Row" localSheetId="5">#REF!</definedName>
    <definedName name="Start_Row" localSheetId="7">#REF!</definedName>
    <definedName name="Start_Row" localSheetId="8">#REF!</definedName>
    <definedName name="Start_Row" localSheetId="20">#REF!</definedName>
    <definedName name="Start_Row">#REF!</definedName>
    <definedName name="Start_sheet" localSheetId="0">#REF!</definedName>
    <definedName name="Start_sheet" localSheetId="18">#REF!</definedName>
    <definedName name="Start_sheet" localSheetId="19">#REF!</definedName>
    <definedName name="Start_sheet" localSheetId="21">#REF!</definedName>
    <definedName name="Start_sheet" localSheetId="22">#REF!</definedName>
    <definedName name="Start_sheet" localSheetId="23">#REF!</definedName>
    <definedName name="Start_sheet" localSheetId="3">#REF!</definedName>
    <definedName name="Start_sheet" localSheetId="5">#REF!</definedName>
    <definedName name="Start_sheet" localSheetId="7">#REF!</definedName>
    <definedName name="Start_sheet" localSheetId="8">#REF!</definedName>
    <definedName name="Start_sheet" localSheetId="20">#REF!</definedName>
    <definedName name="Start_sheet">#REF!</definedName>
    <definedName name="Summary_Tables" localSheetId="0">[2]Table1!#REF!</definedName>
    <definedName name="Summary_Tables" localSheetId="18">[2]Table1!#REF!</definedName>
    <definedName name="Summary_Tables" localSheetId="19">[2]Table1!#REF!</definedName>
    <definedName name="Summary_Tables" localSheetId="21">[2]Table1!#REF!</definedName>
    <definedName name="Summary_Tables" localSheetId="22">[2]Table1!#REF!</definedName>
    <definedName name="Summary_Tables" localSheetId="23">[2]Table1!#REF!</definedName>
    <definedName name="Summary_Tables" localSheetId="3">[2]Table1!#REF!</definedName>
    <definedName name="Summary_Tables" localSheetId="5">[2]Table1!#REF!</definedName>
    <definedName name="Summary_Tables" localSheetId="7">[2]Table1!#REF!</definedName>
    <definedName name="Summary_Tables" localSheetId="20">[2]Table1!#REF!</definedName>
    <definedName name="Summary_Tables">[2]Table1!#REF!</definedName>
    <definedName name="Summary_Tables_10" localSheetId="0">#REF!</definedName>
    <definedName name="Summary_Tables_10" localSheetId="18">#REF!</definedName>
    <definedName name="Summary_Tables_10" localSheetId="19">#REF!</definedName>
    <definedName name="Summary_Tables_10" localSheetId="21">#REF!</definedName>
    <definedName name="Summary_Tables_10" localSheetId="22">#REF!</definedName>
    <definedName name="Summary_Tables_10" localSheetId="23">#REF!</definedName>
    <definedName name="Summary_Tables_10" localSheetId="3">#REF!</definedName>
    <definedName name="Summary_Tables_10" localSheetId="5">#REF!</definedName>
    <definedName name="Summary_Tables_10" localSheetId="7">#REF!</definedName>
    <definedName name="Summary_Tables_10" localSheetId="8">#REF!</definedName>
    <definedName name="Summary_Tables_10" localSheetId="20">#REF!</definedName>
    <definedName name="Summary_Tables_10">#REF!</definedName>
    <definedName name="Summary_Tables_11" localSheetId="0">[2]Table2.1!#REF!</definedName>
    <definedName name="Summary_Tables_11" localSheetId="18">[2]Table2.1!#REF!</definedName>
    <definedName name="Summary_Tables_11" localSheetId="19">[2]Table2.1!#REF!</definedName>
    <definedName name="Summary_Tables_11" localSheetId="21">[2]Table2.1!#REF!</definedName>
    <definedName name="Summary_Tables_11" localSheetId="22">[2]Table2.1!#REF!</definedName>
    <definedName name="Summary_Tables_11" localSheetId="23">[2]Table2.1!#REF!</definedName>
    <definedName name="Summary_Tables_11" localSheetId="3">[2]Table2.1!#REF!</definedName>
    <definedName name="Summary_Tables_11" localSheetId="5">[2]Table2.1!#REF!</definedName>
    <definedName name="Summary_Tables_11" localSheetId="7">[2]Table2.1!#REF!</definedName>
    <definedName name="Summary_Tables_11" localSheetId="20">[2]Table2.1!#REF!</definedName>
    <definedName name="Summary_Tables_11">[2]Table2.1!#REF!</definedName>
    <definedName name="Summary_Tables_14" localSheetId="0">#REF!</definedName>
    <definedName name="Summary_Tables_14" localSheetId="18">#REF!</definedName>
    <definedName name="Summary_Tables_14" localSheetId="19">#REF!</definedName>
    <definedName name="Summary_Tables_14" localSheetId="21">#REF!</definedName>
    <definedName name="Summary_Tables_14" localSheetId="22">#REF!</definedName>
    <definedName name="Summary_Tables_14" localSheetId="23">#REF!</definedName>
    <definedName name="Summary_Tables_14" localSheetId="3">#REF!</definedName>
    <definedName name="Summary_Tables_14" localSheetId="5">#REF!</definedName>
    <definedName name="Summary_Tables_14" localSheetId="7">#REF!</definedName>
    <definedName name="Summary_Tables_14" localSheetId="8">#REF!</definedName>
    <definedName name="Summary_Tables_14" localSheetId="20">#REF!</definedName>
    <definedName name="Summary_Tables_14">#REF!</definedName>
    <definedName name="Summary_Tables_15" localSheetId="0">#REF!</definedName>
    <definedName name="Summary_Tables_15" localSheetId="18">#REF!</definedName>
    <definedName name="Summary_Tables_15" localSheetId="19">#REF!</definedName>
    <definedName name="Summary_Tables_15" localSheetId="21">#REF!</definedName>
    <definedName name="Summary_Tables_15" localSheetId="22">#REF!</definedName>
    <definedName name="Summary_Tables_15" localSheetId="23">#REF!</definedName>
    <definedName name="Summary_Tables_15" localSheetId="3">#REF!</definedName>
    <definedName name="Summary_Tables_15" localSheetId="5">#REF!</definedName>
    <definedName name="Summary_Tables_15" localSheetId="7">#REF!</definedName>
    <definedName name="Summary_Tables_15" localSheetId="8">#REF!</definedName>
    <definedName name="Summary_Tables_15" localSheetId="20">#REF!</definedName>
    <definedName name="Summary_Tables_15">#REF!</definedName>
    <definedName name="Summary_Tables_17" localSheetId="0">[2]Table3.7!#REF!</definedName>
    <definedName name="Summary_Tables_17" localSheetId="18">[2]Table3.7!#REF!</definedName>
    <definedName name="Summary_Tables_17" localSheetId="19">[2]Table3.7!#REF!</definedName>
    <definedName name="Summary_Tables_17" localSheetId="21">[2]Table3.7!#REF!</definedName>
    <definedName name="Summary_Tables_17" localSheetId="22">[2]Table3.7!#REF!</definedName>
    <definedName name="Summary_Tables_17" localSheetId="23">[2]Table3.7!#REF!</definedName>
    <definedName name="Summary_Tables_17" localSheetId="3">[2]Table3.7!#REF!</definedName>
    <definedName name="Summary_Tables_17" localSheetId="5">[2]Table3.7!#REF!</definedName>
    <definedName name="Summary_Tables_17" localSheetId="7">[2]Table3.7!#REF!</definedName>
    <definedName name="Summary_Tables_17" localSheetId="20">[2]Table3.7!#REF!</definedName>
    <definedName name="Summary_Tables_17">[2]Table3.7!#REF!</definedName>
    <definedName name="Summary_Tables_18" localSheetId="0">[2]Table3.6!#REF!</definedName>
    <definedName name="Summary_Tables_18" localSheetId="18">[2]Table3.6!#REF!</definedName>
    <definedName name="Summary_Tables_18" localSheetId="19">[2]Table3.6!#REF!</definedName>
    <definedName name="Summary_Tables_18" localSheetId="21">[2]Table3.6!#REF!</definedName>
    <definedName name="Summary_Tables_18" localSheetId="22">[2]Table3.6!#REF!</definedName>
    <definedName name="Summary_Tables_18" localSheetId="23">[2]Table3.6!#REF!</definedName>
    <definedName name="Summary_Tables_18" localSheetId="3">[2]Table3.6!#REF!</definedName>
    <definedName name="Summary_Tables_18" localSheetId="5">[2]Table3.6!#REF!</definedName>
    <definedName name="Summary_Tables_18" localSheetId="7">[2]Table3.6!#REF!</definedName>
    <definedName name="Summary_Tables_18" localSheetId="20">[2]Table3.6!#REF!</definedName>
    <definedName name="Summary_Tables_18">[2]Table3.6!#REF!</definedName>
    <definedName name="Summary_Tables_19" localSheetId="0">#REF!</definedName>
    <definedName name="Summary_Tables_19" localSheetId="18">#REF!</definedName>
    <definedName name="Summary_Tables_19" localSheetId="19">#REF!</definedName>
    <definedName name="Summary_Tables_19" localSheetId="21">#REF!</definedName>
    <definedName name="Summary_Tables_19" localSheetId="22">#REF!</definedName>
    <definedName name="Summary_Tables_19" localSheetId="23">#REF!</definedName>
    <definedName name="Summary_Tables_19" localSheetId="3">#REF!</definedName>
    <definedName name="Summary_Tables_19" localSheetId="5">#REF!</definedName>
    <definedName name="Summary_Tables_19" localSheetId="7">#REF!</definedName>
    <definedName name="Summary_Tables_19" localSheetId="8">#REF!</definedName>
    <definedName name="Summary_Tables_19" localSheetId="20">#REF!</definedName>
    <definedName name="Summary_Tables_19">#REF!</definedName>
    <definedName name="Summary_Tables_2" localSheetId="0">[2]Table1!#REF!</definedName>
    <definedName name="Summary_Tables_2" localSheetId="18">[2]Table1!#REF!</definedName>
    <definedName name="Summary_Tables_2" localSheetId="19">[2]Table1!#REF!</definedName>
    <definedName name="Summary_Tables_2" localSheetId="21">[2]Table1!#REF!</definedName>
    <definedName name="Summary_Tables_2" localSheetId="22">[2]Table1!#REF!</definedName>
    <definedName name="Summary_Tables_2" localSheetId="23">[2]Table1!#REF!</definedName>
    <definedName name="Summary_Tables_2" localSheetId="3">[2]Table1!#REF!</definedName>
    <definedName name="Summary_Tables_2" localSheetId="5">[2]Table1!#REF!</definedName>
    <definedName name="Summary_Tables_2" localSheetId="7">[2]Table1!#REF!</definedName>
    <definedName name="Summary_Tables_2" localSheetId="20">[2]Table1!#REF!</definedName>
    <definedName name="Summary_Tables_2">[2]Table1!#REF!</definedName>
    <definedName name="Summary_Tables_20" localSheetId="0">[2]Table4!#REF!</definedName>
    <definedName name="Summary_Tables_20" localSheetId="18">[2]Table4!#REF!</definedName>
    <definedName name="Summary_Tables_20" localSheetId="19">[2]Table4!#REF!</definedName>
    <definedName name="Summary_Tables_20" localSheetId="21">[2]Table4!#REF!</definedName>
    <definedName name="Summary_Tables_20" localSheetId="22">[2]Table4!#REF!</definedName>
    <definedName name="Summary_Tables_20" localSheetId="23">[2]Table4!#REF!</definedName>
    <definedName name="Summary_Tables_20" localSheetId="3">[2]Table4!#REF!</definedName>
    <definedName name="Summary_Tables_20" localSheetId="5">[2]Table4!#REF!</definedName>
    <definedName name="Summary_Tables_20" localSheetId="7">[2]Table4!#REF!</definedName>
    <definedName name="Summary_Tables_20" localSheetId="20">[2]Table4!#REF!</definedName>
    <definedName name="Summary_Tables_20">[2]Table4!#REF!</definedName>
    <definedName name="Summary_Tables_24" localSheetId="0">[2]Table8!#REF!</definedName>
    <definedName name="Summary_Tables_24" localSheetId="18">[2]Table8!#REF!</definedName>
    <definedName name="Summary_Tables_24" localSheetId="19">[2]Table8!#REF!</definedName>
    <definedName name="Summary_Tables_24" localSheetId="21">[2]Table8!#REF!</definedName>
    <definedName name="Summary_Tables_24" localSheetId="22">[2]Table8!#REF!</definedName>
    <definedName name="Summary_Tables_24" localSheetId="23">[2]Table8!#REF!</definedName>
    <definedName name="Summary_Tables_24" localSheetId="3">[2]Table8!#REF!</definedName>
    <definedName name="Summary_Tables_24" localSheetId="5">[2]Table8!#REF!</definedName>
    <definedName name="Summary_Tables_24" localSheetId="7">[2]Table8!#REF!</definedName>
    <definedName name="Summary_Tables_24" localSheetId="20">[2]Table8!#REF!</definedName>
    <definedName name="Summary_Tables_24">[2]Table8!#REF!</definedName>
    <definedName name="Summary_Tables_25" localSheetId="0">[2]Table2.2!#REF!</definedName>
    <definedName name="Summary_Tables_25" localSheetId="18">[2]Table2.2!#REF!</definedName>
    <definedName name="Summary_Tables_25" localSheetId="19">[2]Table2.2!#REF!</definedName>
    <definedName name="Summary_Tables_25" localSheetId="21">[2]Table2.2!#REF!</definedName>
    <definedName name="Summary_Tables_25" localSheetId="22">[2]Table2.2!#REF!</definedName>
    <definedName name="Summary_Tables_25" localSheetId="23">[2]Table2.2!#REF!</definedName>
    <definedName name="Summary_Tables_25" localSheetId="3">[2]Table2.2!#REF!</definedName>
    <definedName name="Summary_Tables_25" localSheetId="5">[2]Table2.2!#REF!</definedName>
    <definedName name="Summary_Tables_25" localSheetId="7">[2]Table2.2!#REF!</definedName>
    <definedName name="Summary_Tables_25" localSheetId="20">[2]Table2.2!#REF!</definedName>
    <definedName name="Summary_Tables_25">[2]Table2.2!#REF!</definedName>
    <definedName name="Summary_Tables_26" localSheetId="0">[2]Table2.2!#REF!</definedName>
    <definedName name="Summary_Tables_26" localSheetId="18">[2]Table2.2!#REF!</definedName>
    <definedName name="Summary_Tables_26" localSheetId="19">[2]Table2.2!#REF!</definedName>
    <definedName name="Summary_Tables_26" localSheetId="21">[2]Table2.2!#REF!</definedName>
    <definedName name="Summary_Tables_26" localSheetId="22">[2]Table2.2!#REF!</definedName>
    <definedName name="Summary_Tables_26" localSheetId="23">[2]Table2.2!#REF!</definedName>
    <definedName name="Summary_Tables_26" localSheetId="3">[2]Table2.2!#REF!</definedName>
    <definedName name="Summary_Tables_26" localSheetId="5">[2]Table2.2!#REF!</definedName>
    <definedName name="Summary_Tables_26" localSheetId="7">[2]Table2.2!#REF!</definedName>
    <definedName name="Summary_Tables_26" localSheetId="20">[2]Table2.2!#REF!</definedName>
    <definedName name="Summary_Tables_26">[2]Table2.2!#REF!</definedName>
    <definedName name="Summary_Tables_27" localSheetId="0">#REF!</definedName>
    <definedName name="Summary_Tables_27" localSheetId="18">#REF!</definedName>
    <definedName name="Summary_Tables_27" localSheetId="19">#REF!</definedName>
    <definedName name="Summary_Tables_27" localSheetId="21">#REF!</definedName>
    <definedName name="Summary_Tables_27" localSheetId="22">#REF!</definedName>
    <definedName name="Summary_Tables_27" localSheetId="23">#REF!</definedName>
    <definedName name="Summary_Tables_27" localSheetId="3">#REF!</definedName>
    <definedName name="Summary_Tables_27" localSheetId="5">#REF!</definedName>
    <definedName name="Summary_Tables_27" localSheetId="7">#REF!</definedName>
    <definedName name="Summary_Tables_27" localSheetId="8">#REF!</definedName>
    <definedName name="Summary_Tables_27" localSheetId="20">#REF!</definedName>
    <definedName name="Summary_Tables_27">#REF!</definedName>
    <definedName name="Summary_Tables_28" localSheetId="0">'[2]Table 2'!#REF!</definedName>
    <definedName name="Summary_Tables_28" localSheetId="18">'[2]Table 2'!#REF!</definedName>
    <definedName name="Summary_Tables_28" localSheetId="19">'[2]Table 2'!#REF!</definedName>
    <definedName name="Summary_Tables_28" localSheetId="21">'[2]Table 2'!#REF!</definedName>
    <definedName name="Summary_Tables_28" localSheetId="22">'[2]Table 2'!#REF!</definedName>
    <definedName name="Summary_Tables_28" localSheetId="23">'[2]Table 2'!#REF!</definedName>
    <definedName name="Summary_Tables_28" localSheetId="3">'[2]Table 2'!#REF!</definedName>
    <definedName name="Summary_Tables_28" localSheetId="5">'[2]Table 2'!#REF!</definedName>
    <definedName name="Summary_Tables_28" localSheetId="7">'[2]Table 2'!#REF!</definedName>
    <definedName name="Summary_Tables_28" localSheetId="20">'[2]Table 2'!#REF!</definedName>
    <definedName name="Summary_Tables_28">'[2]Table 2'!#REF!</definedName>
    <definedName name="Summary_Tables_29" localSheetId="0">'[2]Table 2'!#REF!</definedName>
    <definedName name="Summary_Tables_29" localSheetId="18">'[2]Table 2'!#REF!</definedName>
    <definedName name="Summary_Tables_29" localSheetId="19">'[2]Table 2'!#REF!</definedName>
    <definedName name="Summary_Tables_29" localSheetId="21">'[2]Table 2'!#REF!</definedName>
    <definedName name="Summary_Tables_29" localSheetId="22">'[2]Table 2'!#REF!</definedName>
    <definedName name="Summary_Tables_29" localSheetId="23">'[2]Table 2'!#REF!</definedName>
    <definedName name="Summary_Tables_29" localSheetId="3">'[2]Table 2'!#REF!</definedName>
    <definedName name="Summary_Tables_29" localSheetId="5">'[2]Table 2'!#REF!</definedName>
    <definedName name="Summary_Tables_29" localSheetId="7">'[2]Table 2'!#REF!</definedName>
    <definedName name="Summary_Tables_29" localSheetId="20">'[2]Table 2'!#REF!</definedName>
    <definedName name="Summary_Tables_29">'[2]Table 2'!#REF!</definedName>
    <definedName name="Summary_Tables_3" localSheetId="0">[4]Table2.2!#REF!</definedName>
    <definedName name="Summary_Tables_3" localSheetId="18">[4]Table2.2!#REF!</definedName>
    <definedName name="Summary_Tables_3" localSheetId="19">[4]Table2.2!#REF!</definedName>
    <definedName name="Summary_Tables_3" localSheetId="21">[4]Table2.2!#REF!</definedName>
    <definedName name="Summary_Tables_3" localSheetId="22">[4]Table2.2!#REF!</definedName>
    <definedName name="Summary_Tables_3" localSheetId="23">[4]Table2.2!#REF!</definedName>
    <definedName name="Summary_Tables_3" localSheetId="3">[4]Table2.2!#REF!</definedName>
    <definedName name="Summary_Tables_3" localSheetId="5">[4]Table2.2!#REF!</definedName>
    <definedName name="Summary_Tables_3" localSheetId="7">[4]Table2.2!#REF!</definedName>
    <definedName name="Summary_Tables_3" localSheetId="20">[4]Table2.2!#REF!</definedName>
    <definedName name="Summary_Tables_3">[4]Table2.2!#REF!</definedName>
    <definedName name="Summary_Tables_30" localSheetId="0">'[2]Table 2'!#REF!</definedName>
    <definedName name="Summary_Tables_30" localSheetId="18">'[2]Table 2'!#REF!</definedName>
    <definedName name="Summary_Tables_30" localSheetId="19">'[2]Table 2'!#REF!</definedName>
    <definedName name="Summary_Tables_30" localSheetId="21">'[2]Table 2'!#REF!</definedName>
    <definedName name="Summary_Tables_30" localSheetId="22">'[2]Table 2'!#REF!</definedName>
    <definedName name="Summary_Tables_30" localSheetId="23">'[2]Table 2'!#REF!</definedName>
    <definedName name="Summary_Tables_30" localSheetId="3">'[2]Table 2'!#REF!</definedName>
    <definedName name="Summary_Tables_30" localSheetId="5">'[2]Table 2'!#REF!</definedName>
    <definedName name="Summary_Tables_30" localSheetId="7">'[2]Table 2'!#REF!</definedName>
    <definedName name="Summary_Tables_30" localSheetId="20">'[2]Table 2'!#REF!</definedName>
    <definedName name="Summary_Tables_30">'[2]Table 2'!#REF!</definedName>
    <definedName name="Summary_Tables_31" localSheetId="0">#REF!</definedName>
    <definedName name="Summary_Tables_31" localSheetId="18">#REF!</definedName>
    <definedName name="Summary_Tables_31" localSheetId="19">#REF!</definedName>
    <definedName name="Summary_Tables_31" localSheetId="21">#REF!</definedName>
    <definedName name="Summary_Tables_31" localSheetId="22">#REF!</definedName>
    <definedName name="Summary_Tables_31" localSheetId="23">#REF!</definedName>
    <definedName name="Summary_Tables_31" localSheetId="3">#REF!</definedName>
    <definedName name="Summary_Tables_31" localSheetId="5">#REF!</definedName>
    <definedName name="Summary_Tables_31" localSheetId="7">#REF!</definedName>
    <definedName name="Summary_Tables_31" localSheetId="8">#REF!</definedName>
    <definedName name="Summary_Tables_31" localSheetId="20">#REF!</definedName>
    <definedName name="Summary_Tables_31">#REF!</definedName>
    <definedName name="Summary_Tables_32" localSheetId="0">#REF!</definedName>
    <definedName name="Summary_Tables_32" localSheetId="18">#REF!</definedName>
    <definedName name="Summary_Tables_32" localSheetId="19">#REF!</definedName>
    <definedName name="Summary_Tables_32" localSheetId="21">#REF!</definedName>
    <definedName name="Summary_Tables_32" localSheetId="22">#REF!</definedName>
    <definedName name="Summary_Tables_32" localSheetId="23">#REF!</definedName>
    <definedName name="Summary_Tables_32" localSheetId="3">#REF!</definedName>
    <definedName name="Summary_Tables_32" localSheetId="5">#REF!</definedName>
    <definedName name="Summary_Tables_32" localSheetId="7">#REF!</definedName>
    <definedName name="Summary_Tables_32" localSheetId="8">#REF!</definedName>
    <definedName name="Summary_Tables_32" localSheetId="20">#REF!</definedName>
    <definedName name="Summary_Tables_32">#REF!</definedName>
    <definedName name="Summary_Tables_34" localSheetId="0">[2]Table3.8a!#REF!</definedName>
    <definedName name="Summary_Tables_34" localSheetId="18">[2]Table3.8a!#REF!</definedName>
    <definedName name="Summary_Tables_34" localSheetId="19">[2]Table3.8a!#REF!</definedName>
    <definedName name="Summary_Tables_34" localSheetId="21">[2]Table3.8a!#REF!</definedName>
    <definedName name="Summary_Tables_34" localSheetId="22">[2]Table3.8a!#REF!</definedName>
    <definedName name="Summary_Tables_34" localSheetId="23">[2]Table3.8a!#REF!</definedName>
    <definedName name="Summary_Tables_34" localSheetId="3">[2]Table3.8a!#REF!</definedName>
    <definedName name="Summary_Tables_34" localSheetId="5">[2]Table3.8a!#REF!</definedName>
    <definedName name="Summary_Tables_34" localSheetId="7">[2]Table3.8a!#REF!</definedName>
    <definedName name="Summary_Tables_34" localSheetId="20">[2]Table3.8a!#REF!</definedName>
    <definedName name="Summary_Tables_34">[2]Table3.8a!#REF!</definedName>
    <definedName name="Summary_Tables_35" localSheetId="0">[2]Table3.8b!#REF!</definedName>
    <definedName name="Summary_Tables_35" localSheetId="18">[2]Table3.8b!#REF!</definedName>
    <definedName name="Summary_Tables_35" localSheetId="19">[2]Table3.8b!#REF!</definedName>
    <definedName name="Summary_Tables_35" localSheetId="21">[2]Table3.8b!#REF!</definedName>
    <definedName name="Summary_Tables_35" localSheetId="22">[2]Table3.8b!#REF!</definedName>
    <definedName name="Summary_Tables_35" localSheetId="23">[2]Table3.8b!#REF!</definedName>
    <definedName name="Summary_Tables_35" localSheetId="3">[2]Table3.8b!#REF!</definedName>
    <definedName name="Summary_Tables_35" localSheetId="5">[2]Table3.8b!#REF!</definedName>
    <definedName name="Summary_Tables_35" localSheetId="7">[2]Table3.8b!#REF!</definedName>
    <definedName name="Summary_Tables_35" localSheetId="20">[2]Table3.8b!#REF!</definedName>
    <definedName name="Summary_Tables_35">[2]Table3.8b!#REF!</definedName>
    <definedName name="Summary_Tables_36" localSheetId="0">#REF!</definedName>
    <definedName name="Summary_Tables_36" localSheetId="18">#REF!</definedName>
    <definedName name="Summary_Tables_36" localSheetId="19">#REF!</definedName>
    <definedName name="Summary_Tables_36" localSheetId="21">#REF!</definedName>
    <definedName name="Summary_Tables_36" localSheetId="22">#REF!</definedName>
    <definedName name="Summary_Tables_36" localSheetId="23">#REF!</definedName>
    <definedName name="Summary_Tables_36" localSheetId="3">#REF!</definedName>
    <definedName name="Summary_Tables_36" localSheetId="5">#REF!</definedName>
    <definedName name="Summary_Tables_36" localSheetId="7">#REF!</definedName>
    <definedName name="Summary_Tables_36" localSheetId="8">#REF!</definedName>
    <definedName name="Summary_Tables_36" localSheetId="20">#REF!</definedName>
    <definedName name="Summary_Tables_36">#REF!</definedName>
    <definedName name="Summary_Tables_37" localSheetId="0">[2]Table3.8c!#REF!</definedName>
    <definedName name="Summary_Tables_37" localSheetId="18">[2]Table3.8c!#REF!</definedName>
    <definedName name="Summary_Tables_37" localSheetId="19">[2]Table3.8c!#REF!</definedName>
    <definedName name="Summary_Tables_37" localSheetId="21">[2]Table3.8c!#REF!</definedName>
    <definedName name="Summary_Tables_37" localSheetId="22">[2]Table3.8c!#REF!</definedName>
    <definedName name="Summary_Tables_37" localSheetId="23">[2]Table3.8c!#REF!</definedName>
    <definedName name="Summary_Tables_37" localSheetId="3">[2]Table3.8c!#REF!</definedName>
    <definedName name="Summary_Tables_37" localSheetId="5">[2]Table3.8c!#REF!</definedName>
    <definedName name="Summary_Tables_37" localSheetId="7">[2]Table3.8c!#REF!</definedName>
    <definedName name="Summary_Tables_37" localSheetId="20">[2]Table3.8c!#REF!</definedName>
    <definedName name="Summary_Tables_37">[2]Table3.8c!#REF!</definedName>
    <definedName name="Summary_Tables_38" localSheetId="0">[2]Table3.6!#REF!</definedName>
    <definedName name="Summary_Tables_38" localSheetId="18">[2]Table3.6!#REF!</definedName>
    <definedName name="Summary_Tables_38" localSheetId="19">[2]Table3.6!#REF!</definedName>
    <definedName name="Summary_Tables_38" localSheetId="21">[2]Table3.6!#REF!</definedName>
    <definedName name="Summary_Tables_38" localSheetId="22">[2]Table3.6!#REF!</definedName>
    <definedName name="Summary_Tables_38" localSheetId="23">[2]Table3.6!#REF!</definedName>
    <definedName name="Summary_Tables_38" localSheetId="3">[2]Table3.6!#REF!</definedName>
    <definedName name="Summary_Tables_38" localSheetId="5">[2]Table3.6!#REF!</definedName>
    <definedName name="Summary_Tables_38" localSheetId="7">[2]Table3.6!#REF!</definedName>
    <definedName name="Summary_Tables_38" localSheetId="20">[2]Table3.6!#REF!</definedName>
    <definedName name="Summary_Tables_38">[2]Table3.6!#REF!</definedName>
    <definedName name="Summary_Tables_4" localSheetId="0">[4]Table2.2!#REF!</definedName>
    <definedName name="Summary_Tables_4" localSheetId="18">[4]Table2.2!#REF!</definedName>
    <definedName name="Summary_Tables_4" localSheetId="19">[4]Table2.2!#REF!</definedName>
    <definedName name="Summary_Tables_4" localSheetId="21">[4]Table2.2!#REF!</definedName>
    <definedName name="Summary_Tables_4" localSheetId="22">[4]Table2.2!#REF!</definedName>
    <definedName name="Summary_Tables_4" localSheetId="23">[4]Table2.2!#REF!</definedName>
    <definedName name="Summary_Tables_4" localSheetId="3">[4]Table2.2!#REF!</definedName>
    <definedName name="Summary_Tables_4" localSheetId="5">[4]Table2.2!#REF!</definedName>
    <definedName name="Summary_Tables_4" localSheetId="7">[4]Table2.2!#REF!</definedName>
    <definedName name="Summary_Tables_4" localSheetId="20">[4]Table2.2!#REF!</definedName>
    <definedName name="Summary_Tables_4">[4]Table2.2!#REF!</definedName>
    <definedName name="Summary_Tables_44" localSheetId="0">[2]Table2.1!#REF!</definedName>
    <definedName name="Summary_Tables_44" localSheetId="18">[2]Table2.1!#REF!</definedName>
    <definedName name="Summary_Tables_44" localSheetId="19">[2]Table2.1!#REF!</definedName>
    <definedName name="Summary_Tables_44" localSheetId="21">[2]Table2.1!#REF!</definedName>
    <definedName name="Summary_Tables_44" localSheetId="22">[2]Table2.1!#REF!</definedName>
    <definedName name="Summary_Tables_44" localSheetId="23">[2]Table2.1!#REF!</definedName>
    <definedName name="Summary_Tables_44" localSheetId="3">[2]Table2.1!#REF!</definedName>
    <definedName name="Summary_Tables_44" localSheetId="5">[2]Table2.1!#REF!</definedName>
    <definedName name="Summary_Tables_44" localSheetId="7">[2]Table2.1!#REF!</definedName>
    <definedName name="Summary_Tables_44" localSheetId="20">[2]Table2.1!#REF!</definedName>
    <definedName name="Summary_Tables_44">[2]Table2.1!#REF!</definedName>
    <definedName name="Summary_Tables_45" localSheetId="0">[2]Table2.2!#REF!</definedName>
    <definedName name="Summary_Tables_45" localSheetId="18">[2]Table2.2!#REF!</definedName>
    <definedName name="Summary_Tables_45" localSheetId="19">[2]Table2.2!#REF!</definedName>
    <definedName name="Summary_Tables_45" localSheetId="21">[2]Table2.2!#REF!</definedName>
    <definedName name="Summary_Tables_45" localSheetId="22">[2]Table2.2!#REF!</definedName>
    <definedName name="Summary_Tables_45" localSheetId="23">[2]Table2.2!#REF!</definedName>
    <definedName name="Summary_Tables_45" localSheetId="3">[2]Table2.2!#REF!</definedName>
    <definedName name="Summary_Tables_45" localSheetId="5">[2]Table2.2!#REF!</definedName>
    <definedName name="Summary_Tables_45" localSheetId="7">[2]Table2.2!#REF!</definedName>
    <definedName name="Summary_Tables_45" localSheetId="20">[2]Table2.2!#REF!</definedName>
    <definedName name="Summary_Tables_45">[2]Table2.2!#REF!</definedName>
    <definedName name="Summary_Tables_46" localSheetId="0">[2]Table2.2!#REF!</definedName>
    <definedName name="Summary_Tables_46" localSheetId="18">[2]Table2.2!#REF!</definedName>
    <definedName name="Summary_Tables_46" localSheetId="19">[2]Table2.2!#REF!</definedName>
    <definedName name="Summary_Tables_46" localSheetId="21">[2]Table2.2!#REF!</definedName>
    <definedName name="Summary_Tables_46" localSheetId="22">[2]Table2.2!#REF!</definedName>
    <definedName name="Summary_Tables_46" localSheetId="23">[2]Table2.2!#REF!</definedName>
    <definedName name="Summary_Tables_46" localSheetId="3">[2]Table2.2!#REF!</definedName>
    <definedName name="Summary_Tables_46" localSheetId="5">[2]Table2.2!#REF!</definedName>
    <definedName name="Summary_Tables_46" localSheetId="7">[2]Table2.2!#REF!</definedName>
    <definedName name="Summary_Tables_46" localSheetId="20">[2]Table2.2!#REF!</definedName>
    <definedName name="Summary_Tables_46">[2]Table2.2!#REF!</definedName>
    <definedName name="Summary_Tables_5" localSheetId="0">[4]Table2.2!#REF!</definedName>
    <definedName name="Summary_Tables_5" localSheetId="21">[4]Table2.2!#REF!</definedName>
    <definedName name="Summary_Tables_5" localSheetId="22">[4]Table2.2!#REF!</definedName>
    <definedName name="Summary_Tables_5" localSheetId="3">[4]Table2.2!#REF!</definedName>
    <definedName name="Summary_Tables_5" localSheetId="5">[4]Table2.2!#REF!</definedName>
    <definedName name="Summary_Tables_5" localSheetId="7">[4]Table2.2!#REF!</definedName>
    <definedName name="Summary_Tables_5">[4]Table2.2!#REF!</definedName>
    <definedName name="Z_B5B3C281_3E7C_11D3_BF6D_444553540000_.wvu.Cols" localSheetId="0" hidden="1">#REF!,#REF!,#REF!,#REF!</definedName>
    <definedName name="Z_B5B3C281_3E7C_11D3_BF6D_444553540000_.wvu.Cols" localSheetId="13" hidden="1">#REF!,#REF!,#REF!,#REF!</definedName>
    <definedName name="Z_B5B3C281_3E7C_11D3_BF6D_444553540000_.wvu.Cols" localSheetId="14" hidden="1">#REF!,#REF!,#REF!,#REF!</definedName>
    <definedName name="Z_B5B3C281_3E7C_11D3_BF6D_444553540000_.wvu.Cols" localSheetId="15" hidden="1">#REF!,#REF!,#REF!,#REF!</definedName>
    <definedName name="Z_B5B3C281_3E7C_11D3_BF6D_444553540000_.wvu.Cols" localSheetId="17" hidden="1">#REF!,#REF!,#REF!,#REF!</definedName>
    <definedName name="Z_B5B3C281_3E7C_11D3_BF6D_444553540000_.wvu.Cols" localSheetId="18" hidden="1">#REF!,#REF!,#REF!,#REF!</definedName>
    <definedName name="Z_B5B3C281_3E7C_11D3_BF6D_444553540000_.wvu.Cols" localSheetId="19" hidden="1">#REF!,#REF!,#REF!,#REF!</definedName>
    <definedName name="Z_B5B3C281_3E7C_11D3_BF6D_444553540000_.wvu.Cols" localSheetId="21" hidden="1">#REF!,#REF!,#REF!,#REF!</definedName>
    <definedName name="Z_B5B3C281_3E7C_11D3_BF6D_444553540000_.wvu.Cols" localSheetId="22" hidden="1">#REF!,#REF!,#REF!,#REF!</definedName>
    <definedName name="Z_B5B3C281_3E7C_11D3_BF6D_444553540000_.wvu.Cols" localSheetId="23" hidden="1">#REF!,#REF!,#REF!,#REF!</definedName>
    <definedName name="Z_B5B3C281_3E7C_11D3_BF6D_444553540000_.wvu.Cols" localSheetId="3" hidden="1">#REF!,#REF!,#REF!,#REF!</definedName>
    <definedName name="Z_B5B3C281_3E7C_11D3_BF6D_444553540000_.wvu.Cols" localSheetId="5" hidden="1">#REF!,#REF!,#REF!,#REF!</definedName>
    <definedName name="Z_B5B3C281_3E7C_11D3_BF6D_444553540000_.wvu.Cols" localSheetId="7" hidden="1">#REF!,#REF!,#REF!,#REF!</definedName>
    <definedName name="Z_B5B3C281_3E7C_11D3_BF6D_444553540000_.wvu.Cols" localSheetId="8" hidden="1">#REF!,#REF!,#REF!,#REF!</definedName>
    <definedName name="Z_B5B3C281_3E7C_11D3_BF6D_444553540000_.wvu.Cols" localSheetId="20" hidden="1">#REF!,#REF!,#REF!,#REF!</definedName>
    <definedName name="Z_B5B3C281_3E7C_11D3_BF6D_444553540000_.wvu.Cols" hidden="1">#REF!,#REF!,#REF!,#REF!</definedName>
    <definedName name="Z_B5B3C281_3E7C_11D3_BF6D_444553540000_.wvu.PrintArea" localSheetId="0" hidden="1">#REF!</definedName>
    <definedName name="Z_B5B3C281_3E7C_11D3_BF6D_444553540000_.wvu.PrintArea" localSheetId="13" hidden="1">#REF!</definedName>
    <definedName name="Z_B5B3C281_3E7C_11D3_BF6D_444553540000_.wvu.PrintArea" localSheetId="14" hidden="1">#REF!</definedName>
    <definedName name="Z_B5B3C281_3E7C_11D3_BF6D_444553540000_.wvu.PrintArea" localSheetId="15" hidden="1">#REF!</definedName>
    <definedName name="Z_B5B3C281_3E7C_11D3_BF6D_444553540000_.wvu.PrintArea" localSheetId="17" hidden="1">#REF!</definedName>
    <definedName name="Z_B5B3C281_3E7C_11D3_BF6D_444553540000_.wvu.PrintArea" localSheetId="18" hidden="1">#REF!</definedName>
    <definedName name="Z_B5B3C281_3E7C_11D3_BF6D_444553540000_.wvu.PrintArea" localSheetId="19" hidden="1">#REF!</definedName>
    <definedName name="Z_B5B3C281_3E7C_11D3_BF6D_444553540000_.wvu.PrintArea" localSheetId="21" hidden="1">#REF!</definedName>
    <definedName name="Z_B5B3C281_3E7C_11D3_BF6D_444553540000_.wvu.PrintArea" localSheetId="22" hidden="1">#REF!</definedName>
    <definedName name="Z_B5B3C281_3E7C_11D3_BF6D_444553540000_.wvu.PrintArea" localSheetId="23" hidden="1">#REF!</definedName>
    <definedName name="Z_B5B3C281_3E7C_11D3_BF6D_444553540000_.wvu.PrintArea" localSheetId="3" hidden="1">#REF!</definedName>
    <definedName name="Z_B5B3C281_3E7C_11D3_BF6D_444553540000_.wvu.PrintArea" localSheetId="5" hidden="1">#REF!</definedName>
    <definedName name="Z_B5B3C281_3E7C_11D3_BF6D_444553540000_.wvu.PrintArea" localSheetId="7" hidden="1">#REF!</definedName>
    <definedName name="Z_B5B3C281_3E7C_11D3_BF6D_444553540000_.wvu.PrintArea" localSheetId="8" hidden="1">#REF!</definedName>
    <definedName name="Z_B5B3C281_3E7C_11D3_BF6D_444553540000_.wvu.PrintArea" localSheetId="20" hidden="1">#REF!</definedName>
    <definedName name="Z_B5B3C281_3E7C_11D3_BF6D_444553540000_.wvu.PrintArea" hidden="1">#REF!</definedName>
    <definedName name="Z_B5B3C281_3E7C_11D3_BF6D_444553540000_.wvu.Rows" localSheetId="0" hidden="1">#REF!</definedName>
    <definedName name="Z_B5B3C281_3E7C_11D3_BF6D_444553540000_.wvu.Rows" localSheetId="13" hidden="1">#REF!</definedName>
    <definedName name="Z_B5B3C281_3E7C_11D3_BF6D_444553540000_.wvu.Rows" localSheetId="14" hidden="1">#REF!</definedName>
    <definedName name="Z_B5B3C281_3E7C_11D3_BF6D_444553540000_.wvu.Rows" localSheetId="15" hidden="1">#REF!</definedName>
    <definedName name="Z_B5B3C281_3E7C_11D3_BF6D_444553540000_.wvu.Rows" localSheetId="17" hidden="1">#REF!</definedName>
    <definedName name="Z_B5B3C281_3E7C_11D3_BF6D_444553540000_.wvu.Rows" localSheetId="18" hidden="1">#REF!</definedName>
    <definedName name="Z_B5B3C281_3E7C_11D3_BF6D_444553540000_.wvu.Rows" localSheetId="19" hidden="1">#REF!</definedName>
    <definedName name="Z_B5B3C281_3E7C_11D3_BF6D_444553540000_.wvu.Rows" localSheetId="21" hidden="1">#REF!</definedName>
    <definedName name="Z_B5B3C281_3E7C_11D3_BF6D_444553540000_.wvu.Rows" localSheetId="22" hidden="1">#REF!</definedName>
    <definedName name="Z_B5B3C281_3E7C_11D3_BF6D_444553540000_.wvu.Rows" localSheetId="23" hidden="1">#REF!</definedName>
    <definedName name="Z_B5B3C281_3E7C_11D3_BF6D_444553540000_.wvu.Rows" localSheetId="3" hidden="1">#REF!</definedName>
    <definedName name="Z_B5B3C281_3E7C_11D3_BF6D_444553540000_.wvu.Rows" localSheetId="5" hidden="1">#REF!</definedName>
    <definedName name="Z_B5B3C281_3E7C_11D3_BF6D_444553540000_.wvu.Rows" localSheetId="7" hidden="1">#REF!</definedName>
    <definedName name="Z_B5B3C281_3E7C_11D3_BF6D_444553540000_.wvu.Rows" localSheetId="8" hidden="1">#REF!</definedName>
    <definedName name="Z_B5B3C281_3E7C_11D3_BF6D_444553540000_.wvu.Rows" localSheetId="20" hidden="1">#REF!</definedName>
    <definedName name="Z_B5B3C281_3E7C_11D3_BF6D_444553540000_.wvu.Row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6" l="1"/>
  <c r="C6" i="56"/>
  <c r="D6" i="56"/>
  <c r="E6" i="56"/>
  <c r="F6" i="56"/>
  <c r="G6" i="56"/>
  <c r="H6" i="56"/>
  <c r="B7" i="56"/>
  <c r="C7" i="56"/>
  <c r="D7" i="56"/>
  <c r="E7" i="56"/>
  <c r="F7" i="56"/>
  <c r="G7" i="56"/>
  <c r="H7" i="56"/>
  <c r="B8" i="56"/>
  <c r="C8" i="56"/>
  <c r="D8" i="56"/>
  <c r="E8" i="56"/>
  <c r="F8" i="56"/>
  <c r="G8" i="56"/>
  <c r="H8" i="56"/>
  <c r="B9" i="56"/>
  <c r="C9" i="56"/>
  <c r="D9" i="56"/>
  <c r="E9" i="56"/>
  <c r="F9" i="56"/>
  <c r="G9" i="56"/>
  <c r="H9" i="56"/>
  <c r="B10" i="56"/>
  <c r="C10" i="56"/>
  <c r="D10" i="56"/>
  <c r="E10" i="56"/>
  <c r="F10" i="56"/>
  <c r="G10" i="56"/>
  <c r="H10" i="56"/>
  <c r="B4" i="45" l="1"/>
  <c r="C4" i="45"/>
  <c r="B5" i="45"/>
  <c r="C5" i="45"/>
  <c r="B6" i="45"/>
  <c r="C6" i="45"/>
  <c r="B7" i="45"/>
  <c r="C7" i="45"/>
  <c r="B8" i="45"/>
  <c r="C8" i="45"/>
  <c r="B9" i="45"/>
  <c r="C9" i="45"/>
  <c r="B10" i="45"/>
  <c r="C10" i="45"/>
  <c r="B11" i="45"/>
  <c r="C11" i="45"/>
  <c r="B12" i="45"/>
  <c r="C12" i="45"/>
  <c r="B13" i="45"/>
  <c r="C13" i="45"/>
  <c r="B14" i="45"/>
  <c r="C14" i="45"/>
  <c r="T5" i="42" l="1"/>
  <c r="T6" i="42"/>
  <c r="T7" i="42"/>
  <c r="T8" i="42"/>
  <c r="T9" i="42"/>
  <c r="T10" i="42"/>
  <c r="T11" i="42"/>
  <c r="T12" i="42"/>
  <c r="T13" i="42"/>
  <c r="T14" i="42"/>
  <c r="T15" i="42"/>
  <c r="T16" i="42"/>
  <c r="T17" i="42"/>
  <c r="T18" i="42"/>
  <c r="T19" i="42"/>
  <c r="T20" i="42"/>
  <c r="T21" i="42"/>
  <c r="T22" i="42"/>
  <c r="T23" i="42"/>
  <c r="T24" i="42"/>
  <c r="T25" i="42"/>
  <c r="T26" i="42"/>
  <c r="T27" i="42"/>
  <c r="T28" i="42"/>
  <c r="T29" i="42"/>
  <c r="T30" i="42"/>
  <c r="T31" i="42"/>
  <c r="T32" i="42"/>
  <c r="T33" i="42"/>
  <c r="T34" i="42"/>
  <c r="T35" i="42"/>
  <c r="T36" i="42"/>
  <c r="T37" i="42"/>
  <c r="T38" i="42"/>
  <c r="T39" i="42"/>
  <c r="T40" i="42"/>
  <c r="T41" i="42"/>
  <c r="T42" i="42"/>
  <c r="T43" i="42"/>
  <c r="T44" i="42"/>
  <c r="T45" i="42"/>
  <c r="T46" i="42"/>
  <c r="T47" i="42"/>
  <c r="T48" i="42"/>
  <c r="T49" i="42"/>
  <c r="T50" i="42"/>
  <c r="T51" i="42"/>
  <c r="O51" i="42" s="1"/>
  <c r="D51" i="42" s="1"/>
  <c r="T4" i="42"/>
  <c r="N51" i="42" l="1"/>
  <c r="C51" i="42" s="1"/>
  <c r="Q51" i="42"/>
  <c r="E51" i="42" s="1"/>
  <c r="P51" i="42"/>
  <c r="O50" i="42" l="1"/>
  <c r="D50" i="42" s="1"/>
  <c r="Q49" i="42"/>
  <c r="E49" i="42" s="1"/>
  <c r="Q48" i="42"/>
  <c r="E48" i="42" s="1"/>
  <c r="Q47" i="42"/>
  <c r="E47" i="42" s="1"/>
  <c r="Q46" i="42"/>
  <c r="E46" i="42" s="1"/>
  <c r="P45" i="42"/>
  <c r="Q45" i="42"/>
  <c r="E45" i="42" s="1"/>
  <c r="N45" i="42"/>
  <c r="C45" i="42" s="1"/>
  <c r="P44" i="42"/>
  <c r="Q43" i="42"/>
  <c r="E43" i="42" s="1"/>
  <c r="O42" i="42"/>
  <c r="D42" i="42" s="1"/>
  <c r="Q41" i="42"/>
  <c r="E41" i="42" s="1"/>
  <c r="Q40" i="42"/>
  <c r="E40" i="42" s="1"/>
  <c r="N40" i="42"/>
  <c r="C40" i="42" s="1"/>
  <c r="Q39" i="42"/>
  <c r="E39" i="42" s="1"/>
  <c r="O38" i="42"/>
  <c r="D38" i="42" s="1"/>
  <c r="P37" i="42"/>
  <c r="N37" i="42"/>
  <c r="C37" i="42" s="1"/>
  <c r="P36" i="42"/>
  <c r="Q35" i="42"/>
  <c r="E35" i="42" s="1"/>
  <c r="O34" i="42"/>
  <c r="D34" i="42" s="1"/>
  <c r="Q33" i="42"/>
  <c r="E33" i="42" s="1"/>
  <c r="Q32" i="42"/>
  <c r="E32" i="42" s="1"/>
  <c r="Q31" i="42"/>
  <c r="E31" i="42" s="1"/>
  <c r="N30" i="42"/>
  <c r="C30" i="42" s="1"/>
  <c r="O29" i="42"/>
  <c r="D29" i="42" s="1"/>
  <c r="Q29" i="42"/>
  <c r="E29" i="42" s="1"/>
  <c r="N29" i="42"/>
  <c r="C29" i="42" s="1"/>
  <c r="P28" i="42"/>
  <c r="Q27" i="42"/>
  <c r="E27" i="42" s="1"/>
  <c r="Q26" i="42"/>
  <c r="E26" i="42" s="1"/>
  <c r="P26" i="42"/>
  <c r="O26" i="42"/>
  <c r="D26" i="42" s="1"/>
  <c r="N26" i="42"/>
  <c r="C26" i="42" s="1"/>
  <c r="Q25" i="42"/>
  <c r="E25" i="42" s="1"/>
  <c r="Q24" i="42"/>
  <c r="E24" i="42" s="1"/>
  <c r="Q23" i="42"/>
  <c r="E23" i="42" s="1"/>
  <c r="N22" i="42"/>
  <c r="C22" i="42" s="1"/>
  <c r="O21" i="42"/>
  <c r="D21" i="42" s="1"/>
  <c r="P21" i="42"/>
  <c r="N21" i="42"/>
  <c r="C21" i="42" s="1"/>
  <c r="P20" i="42"/>
  <c r="Q19" i="42"/>
  <c r="E19" i="42" s="1"/>
  <c r="Q18" i="42"/>
  <c r="E18" i="42" s="1"/>
  <c r="P18" i="42"/>
  <c r="O18" i="42"/>
  <c r="D18" i="42" s="1"/>
  <c r="N18" i="42"/>
  <c r="C18" i="42" s="1"/>
  <c r="Q17" i="42"/>
  <c r="E17" i="42" s="1"/>
  <c r="Q16" i="42"/>
  <c r="E16" i="42" s="1"/>
  <c r="N16" i="42"/>
  <c r="C16" i="42" s="1"/>
  <c r="Q15" i="42"/>
  <c r="E15" i="42" s="1"/>
  <c r="O15" i="42"/>
  <c r="D15" i="42" s="1"/>
  <c r="N14" i="42"/>
  <c r="C14" i="42" s="1"/>
  <c r="O13" i="42"/>
  <c r="D13" i="42" s="1"/>
  <c r="Q13" i="42"/>
  <c r="E13" i="42" s="1"/>
  <c r="P13" i="42"/>
  <c r="N13" i="42"/>
  <c r="C13" i="42" s="1"/>
  <c r="P12" i="42"/>
  <c r="Q11" i="42"/>
  <c r="E11" i="42" s="1"/>
  <c r="Q10" i="42"/>
  <c r="E10" i="42" s="1"/>
  <c r="P10" i="42"/>
  <c r="Q9" i="42"/>
  <c r="E9" i="42" s="1"/>
  <c r="Q8" i="42"/>
  <c r="E8" i="42" s="1"/>
  <c r="Q7" i="42"/>
  <c r="E7" i="42" s="1"/>
  <c r="O7" i="42"/>
  <c r="D7" i="42" s="1"/>
  <c r="N6" i="42"/>
  <c r="C6" i="42" s="1"/>
  <c r="O5" i="42"/>
  <c r="D5" i="42" s="1"/>
  <c r="P4" i="42"/>
  <c r="P16" i="40"/>
  <c r="J16" i="40"/>
  <c r="E16" i="40" s="1"/>
  <c r="D16" i="40"/>
  <c r="C16" i="40"/>
  <c r="B16" i="40"/>
  <c r="E15" i="40"/>
  <c r="D15" i="40"/>
  <c r="C15" i="40"/>
  <c r="B15" i="40"/>
  <c r="E14" i="40"/>
  <c r="D14" i="40"/>
  <c r="C14" i="40"/>
  <c r="B14" i="40"/>
  <c r="E13" i="40"/>
  <c r="D13" i="40"/>
  <c r="C13" i="40"/>
  <c r="B13" i="40"/>
  <c r="E12" i="40"/>
  <c r="D12" i="40"/>
  <c r="C12" i="40"/>
  <c r="B12" i="40"/>
  <c r="E11" i="40"/>
  <c r="D11" i="40"/>
  <c r="C11" i="40"/>
  <c r="B11" i="40"/>
  <c r="E10" i="40"/>
  <c r="D10" i="40"/>
  <c r="C10" i="40"/>
  <c r="B10" i="40"/>
  <c r="E9" i="40"/>
  <c r="D9" i="40"/>
  <c r="C9" i="40"/>
  <c r="B9" i="40"/>
  <c r="E8" i="40"/>
  <c r="D8" i="40"/>
  <c r="C8" i="40"/>
  <c r="B8" i="40"/>
  <c r="E7" i="40"/>
  <c r="D7" i="40"/>
  <c r="C7" i="40"/>
  <c r="B7" i="40"/>
  <c r="E6" i="40"/>
  <c r="D6" i="40"/>
  <c r="C6" i="40"/>
  <c r="B6" i="40"/>
  <c r="K11" i="38"/>
  <c r="J11" i="38"/>
  <c r="I11" i="38"/>
  <c r="H11" i="38"/>
  <c r="G11" i="38"/>
  <c r="F11" i="38"/>
  <c r="E11" i="38"/>
  <c r="D11" i="38"/>
  <c r="C11" i="38"/>
  <c r="M10" i="38"/>
  <c r="L10" i="38"/>
  <c r="M9" i="38"/>
  <c r="L9" i="38"/>
  <c r="M8" i="38"/>
  <c r="L8" i="38"/>
  <c r="M7" i="38"/>
  <c r="L7" i="38"/>
  <c r="H16" i="37"/>
  <c r="H25" i="37" s="1"/>
  <c r="H15" i="37"/>
  <c r="H6" i="37"/>
  <c r="H14" i="37" s="1"/>
  <c r="C51" i="18"/>
  <c r="D51" i="18" s="1"/>
  <c r="C50" i="18"/>
  <c r="D50" i="18" s="1"/>
  <c r="D49" i="18"/>
  <c r="C49" i="18"/>
  <c r="C48" i="18"/>
  <c r="D48" i="18" s="1"/>
  <c r="C47" i="18"/>
  <c r="D47" i="18" s="1"/>
  <c r="D46" i="18"/>
  <c r="C46" i="18"/>
  <c r="C45" i="18"/>
  <c r="D45" i="18" s="1"/>
  <c r="C44" i="18"/>
  <c r="D44" i="18" s="1"/>
  <c r="C43" i="18"/>
  <c r="D43" i="18" s="1"/>
  <c r="C42" i="18"/>
  <c r="D42" i="18" s="1"/>
  <c r="D41" i="18"/>
  <c r="C41" i="18"/>
  <c r="C40" i="18"/>
  <c r="D40" i="18" s="1"/>
  <c r="C39" i="18"/>
  <c r="D39" i="18" s="1"/>
  <c r="D38" i="18"/>
  <c r="C38" i="18"/>
  <c r="C37" i="18"/>
  <c r="D37" i="18" s="1"/>
  <c r="C36" i="18"/>
  <c r="D36" i="18" s="1"/>
  <c r="C35" i="18"/>
  <c r="D35" i="18" s="1"/>
  <c r="C34" i="18"/>
  <c r="D34" i="18" s="1"/>
  <c r="C33" i="18"/>
  <c r="D33" i="18" s="1"/>
  <c r="C32" i="18"/>
  <c r="D32" i="18" s="1"/>
  <c r="C31" i="18"/>
  <c r="D31" i="18" s="1"/>
  <c r="D30" i="18"/>
  <c r="C30" i="18"/>
  <c r="C29" i="18"/>
  <c r="D29" i="18" s="1"/>
  <c r="C28" i="18"/>
  <c r="D28" i="18" s="1"/>
  <c r="C27" i="18"/>
  <c r="D27" i="18" s="1"/>
  <c r="C26" i="18"/>
  <c r="D26" i="18" s="1"/>
  <c r="C25" i="18"/>
  <c r="D25" i="18" s="1"/>
  <c r="C24" i="18"/>
  <c r="D24" i="18" s="1"/>
  <c r="C23" i="18"/>
  <c r="D23" i="18" s="1"/>
  <c r="D22" i="18"/>
  <c r="C22" i="18"/>
  <c r="C21" i="18"/>
  <c r="D21" i="18" s="1"/>
  <c r="C20" i="18"/>
  <c r="D20" i="18" s="1"/>
  <c r="C19" i="18"/>
  <c r="D19" i="18" s="1"/>
  <c r="C18" i="18"/>
  <c r="D18" i="18" s="1"/>
  <c r="C17" i="18"/>
  <c r="D17" i="18" s="1"/>
  <c r="C16" i="18"/>
  <c r="D16" i="18" s="1"/>
  <c r="C15" i="18"/>
  <c r="D15" i="18" s="1"/>
  <c r="D14" i="18"/>
  <c r="C14" i="18"/>
  <c r="C13" i="18"/>
  <c r="D13" i="18" s="1"/>
  <c r="C12" i="18"/>
  <c r="D12" i="18" s="1"/>
  <c r="C11" i="18"/>
  <c r="D11" i="18" s="1"/>
  <c r="C10" i="18"/>
  <c r="D10" i="18" s="1"/>
  <c r="C9" i="18"/>
  <c r="D9" i="18" s="1"/>
  <c r="C8" i="18"/>
  <c r="D8" i="18" s="1"/>
  <c r="C7" i="18"/>
  <c r="D7" i="18" s="1"/>
  <c r="D6" i="18"/>
  <c r="C6" i="18"/>
  <c r="C5" i="18"/>
  <c r="D5" i="18" s="1"/>
  <c r="D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B14" i="17" s="1"/>
  <c r="C4" i="17"/>
  <c r="C14" i="17" s="1"/>
  <c r="B4" i="17"/>
  <c r="L8" i="29"/>
  <c r="K8" i="29"/>
  <c r="J8" i="29"/>
  <c r="I8" i="29"/>
  <c r="H8" i="29"/>
  <c r="G8" i="29"/>
  <c r="F8" i="29"/>
  <c r="E8" i="29"/>
  <c r="D8" i="29"/>
  <c r="C8" i="29"/>
  <c r="B8" i="29"/>
  <c r="H17" i="37" l="1"/>
  <c r="H18" i="37"/>
  <c r="H19" i="37"/>
  <c r="H20" i="37"/>
  <c r="H21" i="37"/>
  <c r="H22" i="37"/>
  <c r="H7" i="37"/>
  <c r="H23" i="37"/>
  <c r="H8" i="37"/>
  <c r="H24" i="37"/>
  <c r="H9" i="37"/>
  <c r="H10" i="37"/>
  <c r="H11" i="37"/>
  <c r="H12" i="37"/>
  <c r="H13" i="37"/>
  <c r="Q21" i="42"/>
  <c r="E21" i="42" s="1"/>
  <c r="N10" i="42"/>
  <c r="C10" i="42" s="1"/>
  <c r="N19" i="42"/>
  <c r="C19" i="42" s="1"/>
  <c r="Q37" i="42"/>
  <c r="E37" i="42" s="1"/>
  <c r="Q42" i="42"/>
  <c r="E42" i="42" s="1"/>
  <c r="O10" i="42"/>
  <c r="D10" i="42" s="1"/>
  <c r="P19" i="42"/>
  <c r="P22" i="42"/>
  <c r="N35" i="42"/>
  <c r="C35" i="42" s="1"/>
  <c r="O35" i="42"/>
  <c r="D35" i="42" s="1"/>
  <c r="N43" i="42"/>
  <c r="C43" i="42" s="1"/>
  <c r="O47" i="42"/>
  <c r="D47" i="42" s="1"/>
  <c r="O23" i="42"/>
  <c r="D23" i="42" s="1"/>
  <c r="O31" i="42"/>
  <c r="D31" i="42" s="1"/>
  <c r="P35" i="42"/>
  <c r="O39" i="42"/>
  <c r="D39" i="42" s="1"/>
  <c r="O43" i="42"/>
  <c r="D43" i="42" s="1"/>
  <c r="P11" i="42"/>
  <c r="P14" i="42"/>
  <c r="P27" i="42"/>
  <c r="N32" i="42"/>
  <c r="C32" i="42" s="1"/>
  <c r="P6" i="42"/>
  <c r="O37" i="42"/>
  <c r="D37" i="42" s="1"/>
  <c r="O45" i="42"/>
  <c r="D45" i="42" s="1"/>
  <c r="N48" i="42"/>
  <c r="C48" i="42" s="1"/>
  <c r="N24" i="42"/>
  <c r="C24" i="42" s="1"/>
  <c r="N5" i="42"/>
  <c r="C5" i="42" s="1"/>
  <c r="N8" i="42"/>
  <c r="C8" i="42" s="1"/>
  <c r="N38" i="42"/>
  <c r="C38" i="42" s="1"/>
  <c r="P43" i="42"/>
  <c r="N46" i="42"/>
  <c r="C46" i="42" s="1"/>
  <c r="P5" i="42"/>
  <c r="N27" i="42"/>
  <c r="C27" i="42" s="1"/>
  <c r="P30" i="42"/>
  <c r="P34" i="42"/>
  <c r="P38" i="42"/>
  <c r="P46" i="42"/>
  <c r="P50" i="42"/>
  <c r="Q5" i="42"/>
  <c r="E5" i="42" s="1"/>
  <c r="O11" i="42"/>
  <c r="D11" i="42" s="1"/>
  <c r="O19" i="42"/>
  <c r="D19" i="42" s="1"/>
  <c r="O27" i="42"/>
  <c r="D27" i="42" s="1"/>
  <c r="Q34" i="42"/>
  <c r="E34" i="42" s="1"/>
  <c r="Q38" i="42"/>
  <c r="E38" i="42" s="1"/>
  <c r="P42" i="42"/>
  <c r="Q50" i="42"/>
  <c r="E50" i="42" s="1"/>
  <c r="O12" i="42"/>
  <c r="D12" i="42" s="1"/>
  <c r="O36" i="42"/>
  <c r="D36" i="42" s="1"/>
  <c r="Q4" i="42"/>
  <c r="E4" i="42" s="1"/>
  <c r="O6" i="42"/>
  <c r="D6" i="42" s="1"/>
  <c r="N7" i="42"/>
  <c r="C7" i="42" s="1"/>
  <c r="Q12" i="42"/>
  <c r="E12" i="42" s="1"/>
  <c r="O14" i="42"/>
  <c r="D14" i="42" s="1"/>
  <c r="N15" i="42"/>
  <c r="C15" i="42" s="1"/>
  <c r="Q20" i="42"/>
  <c r="E20" i="42" s="1"/>
  <c r="O22" i="42"/>
  <c r="D22" i="42" s="1"/>
  <c r="N23" i="42"/>
  <c r="C23" i="42" s="1"/>
  <c r="Q28" i="42"/>
  <c r="E28" i="42" s="1"/>
  <c r="P29" i="42"/>
  <c r="O30" i="42"/>
  <c r="D30" i="42" s="1"/>
  <c r="N31" i="42"/>
  <c r="C31" i="42" s="1"/>
  <c r="Q36" i="42"/>
  <c r="E36" i="42" s="1"/>
  <c r="N39" i="42"/>
  <c r="C39" i="42" s="1"/>
  <c r="Q44" i="42"/>
  <c r="E44" i="42" s="1"/>
  <c r="O46" i="42"/>
  <c r="D46" i="42" s="1"/>
  <c r="N47" i="42"/>
  <c r="C47" i="42" s="1"/>
  <c r="Q6" i="42"/>
  <c r="E6" i="42" s="1"/>
  <c r="P7" i="42"/>
  <c r="O8" i="42"/>
  <c r="D8" i="42" s="1"/>
  <c r="N9" i="42"/>
  <c r="C9" i="42" s="1"/>
  <c r="Q14" i="42"/>
  <c r="E14" i="42" s="1"/>
  <c r="P15" i="42"/>
  <c r="O16" i="42"/>
  <c r="D16" i="42" s="1"/>
  <c r="N17" i="42"/>
  <c r="C17" i="42" s="1"/>
  <c r="Q22" i="42"/>
  <c r="E22" i="42" s="1"/>
  <c r="P23" i="42"/>
  <c r="O24" i="42"/>
  <c r="D24" i="42" s="1"/>
  <c r="N25" i="42"/>
  <c r="C25" i="42" s="1"/>
  <c r="Q30" i="42"/>
  <c r="E30" i="42" s="1"/>
  <c r="P31" i="42"/>
  <c r="O32" i="42"/>
  <c r="D32" i="42" s="1"/>
  <c r="N33" i="42"/>
  <c r="C33" i="42" s="1"/>
  <c r="P39" i="42"/>
  <c r="O40" i="42"/>
  <c r="D40" i="42" s="1"/>
  <c r="N41" i="42"/>
  <c r="C41" i="42" s="1"/>
  <c r="P47" i="42"/>
  <c r="O48" i="42"/>
  <c r="D48" i="42" s="1"/>
  <c r="N49" i="42"/>
  <c r="C49" i="42" s="1"/>
  <c r="P8" i="42"/>
  <c r="O9" i="42"/>
  <c r="D9" i="42" s="1"/>
  <c r="P16" i="42"/>
  <c r="O17" i="42"/>
  <c r="D17" i="42" s="1"/>
  <c r="P24" i="42"/>
  <c r="O25" i="42"/>
  <c r="D25" i="42" s="1"/>
  <c r="P32" i="42"/>
  <c r="O33" i="42"/>
  <c r="D33" i="42" s="1"/>
  <c r="N34" i="42"/>
  <c r="C34" i="42" s="1"/>
  <c r="P40" i="42"/>
  <c r="O41" i="42"/>
  <c r="D41" i="42" s="1"/>
  <c r="N42" i="42"/>
  <c r="C42" i="42" s="1"/>
  <c r="P48" i="42"/>
  <c r="O49" i="42"/>
  <c r="D49" i="42" s="1"/>
  <c r="N50" i="42"/>
  <c r="C50" i="42" s="1"/>
  <c r="P9" i="42"/>
  <c r="N11" i="42"/>
  <c r="C11" i="42" s="1"/>
  <c r="P17" i="42"/>
  <c r="P25" i="42"/>
  <c r="P33" i="42"/>
  <c r="P41" i="42"/>
  <c r="P49" i="42"/>
  <c r="N4" i="42"/>
  <c r="C4" i="42" s="1"/>
  <c r="N12" i="42"/>
  <c r="C12" i="42" s="1"/>
  <c r="N20" i="42"/>
  <c r="C20" i="42" s="1"/>
  <c r="N28" i="42"/>
  <c r="C28" i="42" s="1"/>
  <c r="N36" i="42"/>
  <c r="C36" i="42" s="1"/>
  <c r="N44" i="42"/>
  <c r="C44" i="42" s="1"/>
  <c r="O20" i="42"/>
  <c r="D20" i="42" s="1"/>
  <c r="O28" i="42"/>
  <c r="D28" i="42" s="1"/>
  <c r="O44" i="42"/>
  <c r="D44" i="42" s="1"/>
  <c r="O4" i="42"/>
  <c r="D4" i="42" s="1"/>
</calcChain>
</file>

<file path=xl/sharedStrings.xml><?xml version="1.0" encoding="utf-8"?>
<sst xmlns="http://schemas.openxmlformats.org/spreadsheetml/2006/main" count="454" uniqueCount="222">
  <si>
    <t>Mining</t>
  </si>
  <si>
    <t>Agriculture</t>
  </si>
  <si>
    <t>Q1 2021</t>
  </si>
  <si>
    <t>Q4 2020</t>
  </si>
  <si>
    <t>Q3 2020</t>
  </si>
  <si>
    <t>Q2 2020</t>
  </si>
  <si>
    <t>Q1 2020</t>
  </si>
  <si>
    <t>domestic</t>
  </si>
  <si>
    <t>Total</t>
  </si>
  <si>
    <t>Q4 2019</t>
  </si>
  <si>
    <t>Manufacturing</t>
  </si>
  <si>
    <t>Utilities</t>
  </si>
  <si>
    <t>Construction</t>
  </si>
  <si>
    <t>Other</t>
  </si>
  <si>
    <t>formal</t>
  </si>
  <si>
    <t>managers/profes-
sionals/technicians</t>
  </si>
  <si>
    <t>clerical/service
 workers</t>
  </si>
  <si>
    <t>skilled produc-
tion workers</t>
  </si>
  <si>
    <t>elementary
 workers</t>
  </si>
  <si>
    <t>informal</t>
  </si>
  <si>
    <t>total</t>
  </si>
  <si>
    <t>Employment by manufacturing industry</t>
  </si>
  <si>
    <t>Food, beverages, 
and tobacco</t>
  </si>
  <si>
    <t>Clothing, textiles 
and footwear</t>
  </si>
  <si>
    <t>Wood and paper</t>
  </si>
  <si>
    <t>Publishing 
and printing</t>
  </si>
  <si>
    <t>Petroleum, chemicals, 
rubber, and plastic</t>
  </si>
  <si>
    <t>Glass and non-
metallic minerals</t>
  </si>
  <si>
    <t>Metals and 
metal products</t>
  </si>
  <si>
    <t>Machinery, equipment
 and appliances</t>
  </si>
  <si>
    <t>Transport 
equipment</t>
  </si>
  <si>
    <t>Furniture, 
and other</t>
  </si>
  <si>
    <t>Mining employment</t>
  </si>
  <si>
    <t>Employed</t>
  </si>
  <si>
    <t>* Figure revised</t>
  </si>
  <si>
    <t>Employment by main occupation and sector</t>
  </si>
  <si>
    <t xml:space="preserve">Source: StatsSA. QLFS database for relevant quarters. </t>
  </si>
  <si>
    <t>Q1 2022</t>
  </si>
  <si>
    <t>Q4 2021</t>
  </si>
  <si>
    <t>Q2 2021</t>
  </si>
  <si>
    <t>Q3 2021</t>
  </si>
  <si>
    <t>Transport equipment</t>
  </si>
  <si>
    <t/>
  </si>
  <si>
    <t>formal business</t>
  </si>
  <si>
    <t>informal business (a)</t>
  </si>
  <si>
    <t>formal business owners as % of total formal employment</t>
  </si>
  <si>
    <t>informal business owners as % of total informal employment (a)</t>
  </si>
  <si>
    <t>a. includes domestic work</t>
  </si>
  <si>
    <t>QLFS</t>
  </si>
  <si>
    <t>QES formal non-agricultural</t>
  </si>
  <si>
    <t>QLFS formal (a)</t>
  </si>
  <si>
    <t>QLFS informal and domestic</t>
  </si>
  <si>
    <t>LP</t>
  </si>
  <si>
    <t>MP</t>
  </si>
  <si>
    <t>NW</t>
  </si>
  <si>
    <t>FS</t>
  </si>
  <si>
    <t>NC</t>
  </si>
  <si>
    <t>EC</t>
  </si>
  <si>
    <t>others (a)</t>
  </si>
  <si>
    <t>WC</t>
  </si>
  <si>
    <t>KZN</t>
  </si>
  <si>
    <t>GT</t>
  </si>
  <si>
    <t>national</t>
  </si>
  <si>
    <t>Q3 2019</t>
  </si>
  <si>
    <t>QES</t>
  </si>
  <si>
    <t>Other sectors (right axis)</t>
  </si>
  <si>
    <t>Q4</t>
  </si>
  <si>
    <t>Q3</t>
  </si>
  <si>
    <t>Q2</t>
  </si>
  <si>
    <t>Q1</t>
  </si>
  <si>
    <t>Balance</t>
  </si>
  <si>
    <t>Imports</t>
  </si>
  <si>
    <t>Exports</t>
  </si>
  <si>
    <t>CPI</t>
  </si>
  <si>
    <t>Billions of current U.S. dollars</t>
  </si>
  <si>
    <t>Billions of constant rand - deflated with CPI</t>
  </si>
  <si>
    <t>Balance of trade</t>
  </si>
  <si>
    <t>USD</t>
  </si>
  <si>
    <t>Petroleum + other mining</t>
  </si>
  <si>
    <t>constant rand</t>
  </si>
  <si>
    <t>Machinery and appliances</t>
  </si>
  <si>
    <t>Metals and metal products</t>
  </si>
  <si>
    <t>Glass and non-metallic mineral products</t>
  </si>
  <si>
    <t>Chemicals, rubber, plastic</t>
  </si>
  <si>
    <t>Paper and publishing</t>
  </si>
  <si>
    <t>Wood products</t>
  </si>
  <si>
    <t>Clothing and footwear</t>
  </si>
  <si>
    <t>Food and beverages</t>
  </si>
  <si>
    <t>IMPORTS</t>
  </si>
  <si>
    <t>EXPORTS</t>
  </si>
  <si>
    <t>Rand</t>
  </si>
  <si>
    <t xml:space="preserve"> Rand </t>
  </si>
  <si>
    <t>Industry</t>
  </si>
  <si>
    <t>Change in Billions</t>
  </si>
  <si>
    <t>% change from Q1 2021</t>
  </si>
  <si>
    <t>Value (billions)</t>
  </si>
  <si>
    <t>Trade by manufacturing subsector</t>
  </si>
  <si>
    <t>Investment by type of investor</t>
  </si>
  <si>
    <t>Constant, seasonally adjusted R bns.</t>
  </si>
  <si>
    <t>Reflated using implicit deflator rebased to fourth quarter 2021</t>
  </si>
  <si>
    <t>General government</t>
  </si>
  <si>
    <t>State-owned corporations</t>
  </si>
  <si>
    <t>Private business</t>
  </si>
  <si>
    <t>Change</t>
  </si>
  <si>
    <t>Source: Statistics South Africa. GDP quarterly figures. Excel spreadsheet downloaded www.statssa.gov.za</t>
  </si>
  <si>
    <t>Source: StatsSA GDP quarterly figures. Excel spreadsheet downloaded from www.statssa.gov.za in March 2020</t>
  </si>
  <si>
    <t xml:space="preserve">General government </t>
  </si>
  <si>
    <t>constant R bns</t>
  </si>
  <si>
    <t>Private sector</t>
  </si>
  <si>
    <t>Investment rate</t>
  </si>
  <si>
    <t>Return on assets by sector</t>
  </si>
  <si>
    <t>Net profit or loss before tax as % of carrying value of assets</t>
  </si>
  <si>
    <t>Year to fourth quarter</t>
  </si>
  <si>
    <t>Net profit or loss before taxation</t>
  </si>
  <si>
    <t>Carrying value of fixed assets as at the end of quarter</t>
  </si>
  <si>
    <t>mining</t>
  </si>
  <si>
    <t>manufacturing</t>
  </si>
  <si>
    <t>construction</t>
  </si>
  <si>
    <t>other</t>
  </si>
  <si>
    <t>Source: StatsSA, Quarterly Financial Statistics</t>
  </si>
  <si>
    <t>All industries</t>
  </si>
  <si>
    <t>Rebased to the latest</t>
  </si>
  <si>
    <t>deflated with CPI</t>
  </si>
  <si>
    <t>current R mns</t>
  </si>
  <si>
    <t xml:space="preserve">Net profit or loss before taxation </t>
  </si>
  <si>
    <t>Construction 
and utilities</t>
  </si>
  <si>
    <t>Reflated to 2022 rand using rebased deflators for sectors</t>
  </si>
  <si>
    <t>Total value added at basic prices</t>
  </si>
  <si>
    <t>Logistics</t>
  </si>
  <si>
    <t>Trade</t>
  </si>
  <si>
    <t>seasonally adjusted</t>
  </si>
  <si>
    <t>Quarterly GDP growth by sector</t>
  </si>
  <si>
    <t>Total value 
added</t>
  </si>
  <si>
    <t>Personal 
services</t>
  </si>
  <si>
    <t>Government 
services</t>
  </si>
  <si>
    <t>Business 
services</t>
  </si>
  <si>
    <t>Construc-
tion</t>
  </si>
  <si>
    <t>Manufac-
turing</t>
  </si>
  <si>
    <t>Agri-
culture</t>
  </si>
  <si>
    <t>Q1 2020 to Q3 2021</t>
  </si>
  <si>
    <t>Q1 2020 to Q1 2022</t>
  </si>
  <si>
    <t>constant, seasonally adjusted, annualised R mns</t>
  </si>
  <si>
    <t>Recovery by sector</t>
  </si>
  <si>
    <t xml:space="preserve">Source: StatsSA GDP quarterly figures. Excel spreadsheet downloaded from www.statssa.gov.za </t>
  </si>
  <si>
    <t>Percentage change in the GDP, quarter on quarter</t>
  </si>
  <si>
    <t>GDP in constant rand</t>
  </si>
  <si>
    <t>Manufacturing sales</t>
  </si>
  <si>
    <t>Furniture</t>
  </si>
  <si>
    <t>ICT</t>
  </si>
  <si>
    <t xml:space="preserve">publishing </t>
  </si>
  <si>
    <t>electrical 
machinery</t>
  </si>
  <si>
    <t>Other manu-
facturing</t>
  </si>
  <si>
    <t>Clothing/textiles/
leather/footwear</t>
  </si>
  <si>
    <t>Glass/non-
metallic mineral</t>
  </si>
  <si>
    <t>petroleum 
refineries</t>
  </si>
  <si>
    <t>machinery</t>
  </si>
  <si>
    <t>wood and paper</t>
  </si>
  <si>
    <t>transport 
equipment</t>
  </si>
  <si>
    <t>chemicals/
plastics</t>
  </si>
  <si>
    <t>metals</t>
  </si>
  <si>
    <t>food/
beverages</t>
  </si>
  <si>
    <t>Mining production and sales</t>
  </si>
  <si>
    <t>Production volume: January = 100, seasonally adjusted;</t>
  </si>
  <si>
    <t>Coal</t>
  </si>
  <si>
    <t>volume</t>
  </si>
  <si>
    <t>value</t>
  </si>
  <si>
    <t>Gold</t>
  </si>
  <si>
    <t>Iron ore</t>
  </si>
  <si>
    <t>PGMs</t>
  </si>
  <si>
    <t>Source: Statistics South Africa. Mining Production and Sales. P2041. Excel spreadsheet from 2003</t>
  </si>
  <si>
    <t>coal</t>
  </si>
  <si>
    <t>gold</t>
  </si>
  <si>
    <t>iron ore</t>
  </si>
  <si>
    <t>Petroleum</t>
  </si>
  <si>
    <t>platinum</t>
  </si>
  <si>
    <t>9 March 2022</t>
  </si>
  <si>
    <t>24 Feb 2022</t>
  </si>
  <si>
    <t>30 Jan 2022</t>
  </si>
  <si>
    <t>December 30 2021</t>
  </si>
  <si>
    <t>30 Sept 2021</t>
  </si>
  <si>
    <t>30 Dec 2021</t>
  </si>
  <si>
    <t>Current US dollars</t>
  </si>
  <si>
    <t>30 September 2021 = 100</t>
  </si>
  <si>
    <t>Index of prices in current US dollars</t>
  </si>
  <si>
    <t>household consumption</t>
  </si>
  <si>
    <t>government consumption</t>
  </si>
  <si>
    <t>investment</t>
  </si>
  <si>
    <t>exports</t>
  </si>
  <si>
    <t>imports</t>
  </si>
  <si>
    <t>2015 Constant R trns</t>
  </si>
  <si>
    <t>Expenditure on GDP</t>
  </si>
  <si>
    <t>Graph 22</t>
  </si>
  <si>
    <t>Business services</t>
  </si>
  <si>
    <t>Govt services</t>
  </si>
  <si>
    <t>Personal services</t>
  </si>
  <si>
    <t>Source: Trading Economics. Interactive data site. Accessed at https://tradingeconomics.com/commodities  on 9 March 2022</t>
  </si>
  <si>
    <t>Quarterly GDP in constant R bns</t>
  </si>
  <si>
    <t>Seasonally adjusted</t>
  </si>
  <si>
    <t>First-quarter GDP by sector</t>
  </si>
  <si>
    <t>Source: StatsSA GDP quarterly figures. Excel spreadsheet downloaded from www.statssa.gov.za</t>
  </si>
  <si>
    <t>Monthly manufacturing sales in constant (2022) rand</t>
  </si>
  <si>
    <t xml:space="preserve">Source: StatsSA. Monthly manufacturing sales. Excel spreadsheet. March 2022. </t>
  </si>
  <si>
    <t xml:space="preserve">Deflated with CPI. Seasonally adjusted. </t>
  </si>
  <si>
    <t>Quarterly sales by manufacturing industry</t>
  </si>
  <si>
    <t xml:space="preserve">Reflated with rebased CPI. Seasonally adjusted. </t>
  </si>
  <si>
    <t>sales in constant R100 millions, not seasonally adjusted (reflated to March 2022 using CPI)</t>
  </si>
  <si>
    <t xml:space="preserve">International commodity prices </t>
  </si>
  <si>
    <t>Employment figures from the QLFS and QES</t>
  </si>
  <si>
    <t>Millions</t>
  </si>
  <si>
    <t xml:space="preserve">Statistics South Africa. QES details breakdown and QLFS Trends 2008-2022Q1. Excel spreadsheets. </t>
  </si>
  <si>
    <t xml:space="preserve">a. Includes agriculture. </t>
  </si>
  <si>
    <t>QLFS response rates</t>
  </si>
  <si>
    <t>QES and QLFS manufacturing data</t>
  </si>
  <si>
    <t>First-quarter employment by sector</t>
  </si>
  <si>
    <t>thousands</t>
  </si>
  <si>
    <t xml:space="preserve">Statistics South Africa. QLFS Trends 2008-2022Q1. Excel spreadsheet. Accessed at www.statssa.gov.za </t>
  </si>
  <si>
    <t>Number of small business in formal and informal sector and as % of employment</t>
  </si>
  <si>
    <t xml:space="preserve">Small business numbers are assumed equal to the number of employers and self employed. Agricultural businesses are included in the formal sector. </t>
  </si>
  <si>
    <t>Imports and exports by sector</t>
  </si>
  <si>
    <t>Rand figures reflated with rebased CPI</t>
  </si>
  <si>
    <t>US dollars and constant (2022) rand, reflated with CPI rebased to March 2022</t>
  </si>
  <si>
    <t>Long run investment by type of investor, and investment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</si>
</sst>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 * #,##0.0_ ;_ * \-#,##0.0_ ;_ * &quot;-&quot;??_ ;_ @_ "/>
    <numFmt numFmtId="168" formatCode="_-* #,##0_-;\-* #,##0_-;_-* &quot;-&quot;??_-;_-@_-"/>
    <numFmt numFmtId="169" formatCode="_-* #,##0.0_-;\-* #,##0.0_-;_-* &quot;-&quot;??_-;_-@_-"/>
    <numFmt numFmtId="170" formatCode="_ * #,##0.00_ ;_ * \-#,##0.00_ ;_ * &quot;-&quot;??_ ;_ @_ "/>
    <numFmt numFmtId="171" formatCode="###0"/>
    <numFmt numFmtId="172" formatCode="0.0"/>
    <numFmt numFmtId="173" formatCode="_(* #,##0_);_(* \(#,##0\);_(* &quot;-&quot;??_);_(@_)"/>
    <numFmt numFmtId="174" formatCode="#,##0.0"/>
    <numFmt numFmtId="175" formatCode="0.000"/>
    <numFmt numFmtId="176" formatCode="0.000000"/>
    <numFmt numFmtId="177" formatCode="[$-409]mmm\-yy;@"/>
    <numFmt numFmtId="178" formatCode="0.00000"/>
    <numFmt numFmtId="179" formatCode="_(* #,##0.0000_);_(* \(#,##0.0000\);_(* &quot;-&quot;??_);_(@_)"/>
    <numFmt numFmtId="180" formatCode="[$-1C09]dd\ mmmm\ 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name val="Arial"/>
      <family val="2"/>
    </font>
    <font>
      <sz val="10"/>
      <name val="Arial Narrow"/>
    </font>
    <font>
      <sz val="10"/>
      <name val="Arial Narrow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9"/>
      <color indexed="6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0" tint="-0.24997711111789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0" borderId="0" applyFont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170" fontId="15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7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165" fontId="0" fillId="0" borderId="0" xfId="2" applyNumberFormat="1" applyFont="1"/>
    <xf numFmtId="0" fontId="4" fillId="0" borderId="0" xfId="0" applyFont="1"/>
    <xf numFmtId="0" fontId="5" fillId="0" borderId="0" xfId="0" applyFont="1"/>
    <xf numFmtId="168" fontId="0" fillId="0" borderId="0" xfId="1" applyNumberFormat="1" applyFont="1"/>
    <xf numFmtId="9" fontId="0" fillId="0" borderId="0" xfId="2" applyFont="1"/>
    <xf numFmtId="166" fontId="3" fillId="0" borderId="0" xfId="8" applyNumberFormat="1" applyFont="1"/>
    <xf numFmtId="0" fontId="0" fillId="0" borderId="0" xfId="0" applyFont="1"/>
    <xf numFmtId="166" fontId="0" fillId="0" borderId="0" xfId="8" applyNumberFormat="1" applyFont="1"/>
    <xf numFmtId="166" fontId="2" fillId="0" borderId="0" xfId="8" applyNumberFormat="1" applyFont="1"/>
    <xf numFmtId="0" fontId="2" fillId="0" borderId="0" xfId="0" applyFont="1"/>
    <xf numFmtId="1" fontId="3" fillId="0" borderId="0" xfId="8" applyNumberFormat="1" applyFont="1" applyFill="1"/>
    <xf numFmtId="166" fontId="3" fillId="0" borderId="0" xfId="8" applyNumberFormat="1" applyFont="1" applyFill="1"/>
    <xf numFmtId="167" fontId="0" fillId="0" borderId="0" xfId="8" applyNumberFormat="1" applyFont="1"/>
    <xf numFmtId="168" fontId="3" fillId="0" borderId="0" xfId="8" applyNumberFormat="1" applyFont="1" applyFill="1"/>
    <xf numFmtId="166" fontId="11" fillId="0" borderId="0" xfId="8" applyNumberFormat="1" applyFont="1"/>
    <xf numFmtId="1" fontId="3" fillId="0" borderId="0" xfId="8" applyNumberFormat="1" applyFont="1"/>
    <xf numFmtId="168" fontId="3" fillId="0" borderId="0" xfId="9" applyNumberFormat="1" applyFont="1" applyFill="1"/>
    <xf numFmtId="166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12" fillId="0" borderId="0" xfId="0" applyFont="1"/>
    <xf numFmtId="3" fontId="0" fillId="0" borderId="0" xfId="0" applyNumberFormat="1"/>
    <xf numFmtId="166" fontId="0" fillId="0" borderId="0" xfId="0" applyNumberFormat="1"/>
    <xf numFmtId="3" fontId="3" fillId="0" borderId="0" xfId="0" applyNumberFormat="1" applyFont="1"/>
    <xf numFmtId="9" fontId="0" fillId="0" borderId="0" xfId="2" applyNumberFormat="1" applyFont="1"/>
    <xf numFmtId="0" fontId="0" fillId="0" borderId="0" xfId="8" applyNumberFormat="1" applyFont="1"/>
    <xf numFmtId="169" fontId="0" fillId="0" borderId="0" xfId="1" applyNumberFormat="1" applyFont="1"/>
    <xf numFmtId="171" fontId="13" fillId="0" borderId="1" xfId="10" applyNumberFormat="1" applyFont="1" applyBorder="1" applyAlignment="1">
      <alignment horizontal="right" vertical="top"/>
    </xf>
    <xf numFmtId="0" fontId="9" fillId="0" borderId="0" xfId="0" applyFont="1"/>
    <xf numFmtId="0" fontId="0" fillId="0" borderId="0" xfId="0" applyFill="1" applyAlignment="1"/>
    <xf numFmtId="1" fontId="3" fillId="0" borderId="0" xfId="0" applyNumberFormat="1" applyFont="1" applyFill="1" applyAlignment="1"/>
    <xf numFmtId="166" fontId="14" fillId="0" borderId="0" xfId="9" applyNumberFormat="1" applyFont="1" applyFill="1" applyBorder="1" applyAlignment="1"/>
    <xf numFmtId="172" fontId="0" fillId="0" borderId="0" xfId="0" applyNumberFormat="1"/>
    <xf numFmtId="1" fontId="3" fillId="0" borderId="0" xfId="2" applyNumberFormat="1" applyFont="1" applyAlignment="1"/>
    <xf numFmtId="171" fontId="10" fillId="0" borderId="0" xfId="0" applyNumberFormat="1" applyFont="1" applyFill="1" applyBorder="1"/>
    <xf numFmtId="1" fontId="3" fillId="0" borderId="0" xfId="0" applyNumberFormat="1" applyFont="1" applyAlignment="1"/>
    <xf numFmtId="0" fontId="0" fillId="0" borderId="0" xfId="0" applyFill="1" applyAlignment="1">
      <alignment horizontal="left"/>
    </xf>
    <xf numFmtId="171" fontId="0" fillId="0" borderId="0" xfId="0" applyNumberFormat="1"/>
    <xf numFmtId="0" fontId="11" fillId="0" borderId="0" xfId="11" applyNumberFormat="1"/>
    <xf numFmtId="166" fontId="0" fillId="0" borderId="0" xfId="8" applyNumberFormat="1" applyFont="1" applyFill="1"/>
    <xf numFmtId="1" fontId="14" fillId="0" borderId="0" xfId="0" applyNumberFormat="1" applyFont="1" applyFill="1" applyBorder="1"/>
    <xf numFmtId="166" fontId="3" fillId="0" borderId="0" xfId="8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8" fontId="3" fillId="0" borderId="0" xfId="8" applyNumberFormat="1" applyFont="1" applyFill="1" applyAlignment="1">
      <alignment horizontal="right"/>
    </xf>
    <xf numFmtId="0" fontId="16" fillId="0" borderId="0" xfId="8" applyNumberFormat="1" applyFont="1" applyAlignment="1">
      <alignment horizontal="center" vertical="center" wrapText="1"/>
    </xf>
    <xf numFmtId="9" fontId="12" fillId="0" borderId="0" xfId="2" applyFont="1"/>
    <xf numFmtId="168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left"/>
    </xf>
    <xf numFmtId="168" fontId="0" fillId="0" borderId="0" xfId="1" applyNumberFormat="1" applyFont="1" applyAlignment="1">
      <alignment horizontal="left" wrapText="1"/>
    </xf>
    <xf numFmtId="3" fontId="9" fillId="0" borderId="0" xfId="0" applyNumberFormat="1" applyFont="1"/>
    <xf numFmtId="1" fontId="0" fillId="0" borderId="0" xfId="2" applyNumberFormat="1" applyFont="1"/>
    <xf numFmtId="168" fontId="0" fillId="0" borderId="0" xfId="0" applyNumberFormat="1"/>
    <xf numFmtId="2" fontId="0" fillId="0" borderId="0" xfId="0" applyNumberFormat="1"/>
    <xf numFmtId="168" fontId="3" fillId="0" borderId="0" xfId="1" applyNumberFormat="1" applyFont="1"/>
    <xf numFmtId="168" fontId="3" fillId="0" borderId="0" xfId="1" applyNumberFormat="1" applyFont="1" applyFill="1"/>
    <xf numFmtId="168" fontId="3" fillId="0" borderId="0" xfId="1" applyNumberFormat="1" applyFont="1" applyFill="1" applyAlignment="1">
      <alignment horizontal="right"/>
    </xf>
    <xf numFmtId="0" fontId="2" fillId="0" borderId="0" xfId="1" applyNumberFormat="1" applyFont="1"/>
    <xf numFmtId="0" fontId="2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0" fontId="2" fillId="0" borderId="0" xfId="0" applyNumberFormat="1" applyFont="1"/>
    <xf numFmtId="0" fontId="14" fillId="0" borderId="0" xfId="13" applyNumberFormat="1" applyFont="1" applyFill="1" applyBorder="1"/>
    <xf numFmtId="0" fontId="14" fillId="0" borderId="0" xfId="13" applyFont="1" applyFill="1" applyBorder="1"/>
    <xf numFmtId="167" fontId="14" fillId="0" borderId="0" xfId="13" applyNumberFormat="1" applyFont="1" applyFill="1" applyBorder="1"/>
    <xf numFmtId="166" fontId="14" fillId="0" borderId="0" xfId="12" applyNumberFormat="1" applyFont="1" applyFill="1" applyBorder="1"/>
    <xf numFmtId="167" fontId="14" fillId="0" borderId="0" xfId="8" applyNumberFormat="1" applyFont="1" applyFill="1" applyBorder="1"/>
    <xf numFmtId="1" fontId="14" fillId="0" borderId="0" xfId="13" applyNumberFormat="1" applyFont="1" applyFill="1" applyBorder="1"/>
    <xf numFmtId="166" fontId="14" fillId="0" borderId="0" xfId="13" applyNumberFormat="1" applyFont="1" applyFill="1" applyBorder="1"/>
    <xf numFmtId="0" fontId="14" fillId="0" borderId="0" xfId="12" applyNumberFormat="1" applyFont="1" applyFill="1" applyBorder="1"/>
    <xf numFmtId="0" fontId="2" fillId="0" borderId="0" xfId="0" applyFont="1" applyFill="1"/>
    <xf numFmtId="0" fontId="0" fillId="0" borderId="0" xfId="0" applyFill="1"/>
    <xf numFmtId="0" fontId="18" fillId="0" borderId="0" xfId="0" applyFont="1"/>
    <xf numFmtId="170" fontId="3" fillId="0" borderId="0" xfId="8" applyNumberFormat="1" applyFont="1"/>
    <xf numFmtId="2" fontId="3" fillId="0" borderId="0" xfId="0" applyNumberFormat="1" applyFont="1"/>
    <xf numFmtId="165" fontId="3" fillId="0" borderId="0" xfId="2" applyNumberFormat="1" applyFont="1"/>
    <xf numFmtId="167" fontId="3" fillId="0" borderId="0" xfId="8" applyNumberFormat="1" applyFont="1"/>
    <xf numFmtId="170" fontId="3" fillId="0" borderId="0" xfId="8" applyFont="1"/>
    <xf numFmtId="170" fontId="3" fillId="0" borderId="0" xfId="8" applyNumberFormat="1" applyFont="1" applyBorder="1"/>
    <xf numFmtId="2" fontId="3" fillId="0" borderId="0" xfId="0" applyNumberFormat="1" applyFont="1" applyBorder="1"/>
    <xf numFmtId="165" fontId="3" fillId="0" borderId="0" xfId="2" applyNumberFormat="1" applyFont="1" applyBorder="1"/>
    <xf numFmtId="167" fontId="3" fillId="0" borderId="0" xfId="8" applyNumberFormat="1" applyFont="1" applyBorder="1"/>
    <xf numFmtId="170" fontId="3" fillId="0" borderId="0" xfId="8" applyFont="1" applyBorder="1"/>
    <xf numFmtId="167" fontId="3" fillId="0" borderId="3" xfId="8" applyNumberFormat="1" applyFont="1" applyBorder="1"/>
    <xf numFmtId="9" fontId="3" fillId="0" borderId="3" xfId="2" applyFont="1" applyBorder="1"/>
    <xf numFmtId="2" fontId="3" fillId="0" borderId="3" xfId="0" applyNumberFormat="1" applyFont="1" applyBorder="1"/>
    <xf numFmtId="167" fontId="9" fillId="0" borderId="3" xfId="8" applyNumberFormat="1" applyFont="1" applyBorder="1"/>
    <xf numFmtId="172" fontId="3" fillId="0" borderId="0" xfId="0" applyNumberFormat="1" applyFont="1"/>
    <xf numFmtId="167" fontId="9" fillId="0" borderId="0" xfId="8" applyNumberFormat="1" applyFont="1"/>
    <xf numFmtId="167" fontId="9" fillId="0" borderId="0" xfId="8" applyNumberFormat="1" applyFont="1" applyAlignment="1">
      <alignment horizontal="center"/>
    </xf>
    <xf numFmtId="167" fontId="2" fillId="0" borderId="0" xfId="8" applyNumberFormat="1" applyFont="1" applyAlignment="1"/>
    <xf numFmtId="0" fontId="19" fillId="0" borderId="0" xfId="0" applyFont="1"/>
    <xf numFmtId="170" fontId="0" fillId="0" borderId="0" xfId="0" applyNumberFormat="1"/>
    <xf numFmtId="0" fontId="0" fillId="0" borderId="0" xfId="3" applyNumberFormat="1" applyFont="1"/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6" fontId="0" fillId="0" borderId="0" xfId="3" applyNumberFormat="1" applyFont="1"/>
    <xf numFmtId="0" fontId="0" fillId="0" borderId="0" xfId="3" applyNumberFormat="1" applyFont="1" applyAlignment="1">
      <alignment wrapText="1"/>
    </xf>
    <xf numFmtId="166" fontId="0" fillId="0" borderId="0" xfId="3" applyNumberFormat="1" applyFont="1" applyAlignment="1">
      <alignment wrapText="1"/>
    </xf>
    <xf numFmtId="3" fontId="22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165" fontId="0" fillId="0" borderId="0" xfId="0" applyNumberFormat="1"/>
    <xf numFmtId="0" fontId="4" fillId="0" borderId="0" xfId="11" applyFont="1"/>
    <xf numFmtId="0" fontId="11" fillId="0" borderId="0" xfId="11"/>
    <xf numFmtId="166" fontId="9" fillId="0" borderId="0" xfId="8" applyNumberFormat="1" applyFont="1"/>
    <xf numFmtId="166" fontId="3" fillId="0" borderId="0" xfId="8" applyNumberFormat="1" applyFont="1" applyAlignment="1">
      <alignment horizontal="center" wrapText="1"/>
    </xf>
    <xf numFmtId="166" fontId="1" fillId="0" borderId="0" xfId="8" applyNumberFormat="1" applyFont="1" applyFill="1"/>
    <xf numFmtId="0" fontId="0" fillId="0" borderId="0" xfId="8" applyNumberFormat="1" applyFont="1" applyFill="1"/>
    <xf numFmtId="166" fontId="0" fillId="0" borderId="0" xfId="8" quotePrefix="1" applyNumberFormat="1" applyFont="1" applyFill="1"/>
    <xf numFmtId="165" fontId="0" fillId="0" borderId="0" xfId="2" applyNumberFormat="1" applyFont="1" applyFill="1"/>
    <xf numFmtId="0" fontId="11" fillId="0" borderId="0" xfId="11" applyFill="1" applyBorder="1"/>
    <xf numFmtId="166" fontId="3" fillId="0" borderId="0" xfId="8" quotePrefix="1" applyNumberFormat="1" applyFont="1"/>
    <xf numFmtId="3" fontId="11" fillId="3" borderId="2" xfId="0" quotePrefix="1" applyNumberFormat="1" applyFont="1" applyFill="1" applyBorder="1"/>
    <xf numFmtId="3" fontId="11" fillId="4" borderId="2" xfId="0" quotePrefix="1" applyNumberFormat="1" applyFont="1" applyFill="1" applyBorder="1"/>
    <xf numFmtId="3" fontId="11" fillId="5" borderId="2" xfId="0" quotePrefix="1" applyNumberFormat="1" applyFont="1" applyFill="1" applyBorder="1"/>
    <xf numFmtId="3" fontId="11" fillId="0" borderId="2" xfId="0" quotePrefix="1" applyNumberFormat="1" applyFont="1" applyFill="1" applyBorder="1"/>
    <xf numFmtId="0" fontId="11" fillId="0" borderId="0" xfId="16"/>
    <xf numFmtId="173" fontId="11" fillId="0" borderId="0" xfId="17" quotePrefix="1" applyNumberFormat="1" applyFont="1"/>
    <xf numFmtId="168" fontId="11" fillId="0" borderId="0" xfId="16" applyNumberFormat="1"/>
    <xf numFmtId="3" fontId="11" fillId="0" borderId="0" xfId="16" applyNumberFormat="1" applyFill="1" applyBorder="1"/>
    <xf numFmtId="3" fontId="11" fillId="0" borderId="0" xfId="16" applyNumberFormat="1" applyFont="1" applyFill="1" applyBorder="1"/>
    <xf numFmtId="166" fontId="2" fillId="0" borderId="0" xfId="8" quotePrefix="1" applyNumberFormat="1" applyFont="1"/>
    <xf numFmtId="0" fontId="4" fillId="0" borderId="0" xfId="16" applyNumberFormat="1" applyFont="1"/>
    <xf numFmtId="1" fontId="22" fillId="0" borderId="0" xfId="0" applyNumberFormat="1" applyFont="1" applyAlignment="1">
      <alignment horizontal="right" vertical="center"/>
    </xf>
    <xf numFmtId="9" fontId="6" fillId="0" borderId="0" xfId="2" applyFont="1" applyAlignment="1">
      <alignment horizontal="right" vertical="center"/>
    </xf>
    <xf numFmtId="168" fontId="6" fillId="0" borderId="0" xfId="1" applyNumberFormat="1" applyFont="1" applyAlignment="1">
      <alignment horizontal="right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168" fontId="6" fillId="0" borderId="0" xfId="1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9" fontId="20" fillId="0" borderId="0" xfId="2" applyFont="1" applyAlignment="1">
      <alignment vertical="center"/>
    </xf>
    <xf numFmtId="174" fontId="20" fillId="0" borderId="0" xfId="0" applyNumberFormat="1" applyFont="1" applyFill="1" applyAlignment="1">
      <alignment vertical="center"/>
    </xf>
    <xf numFmtId="175" fontId="20" fillId="0" borderId="0" xfId="0" applyNumberFormat="1" applyFont="1" applyAlignment="1">
      <alignment vertical="center"/>
    </xf>
    <xf numFmtId="2" fontId="20" fillId="0" borderId="0" xfId="0" applyNumberFormat="1" applyFont="1" applyFill="1" applyAlignment="1">
      <alignment vertical="center"/>
    </xf>
    <xf numFmtId="172" fontId="21" fillId="0" borderId="0" xfId="0" applyNumberFormat="1" applyFont="1" applyAlignment="1">
      <alignment vertical="center"/>
    </xf>
    <xf numFmtId="172" fontId="21" fillId="0" borderId="0" xfId="0" applyNumberFormat="1" applyFont="1" applyFill="1" applyAlignment="1">
      <alignment vertical="center"/>
    </xf>
    <xf numFmtId="9" fontId="21" fillId="0" borderId="0" xfId="2" applyFont="1" applyAlignment="1">
      <alignment vertical="center"/>
    </xf>
    <xf numFmtId="4" fontId="20" fillId="0" borderId="0" xfId="0" applyNumberFormat="1" applyFont="1" applyAlignment="1">
      <alignment vertical="center"/>
    </xf>
    <xf numFmtId="172" fontId="20" fillId="0" borderId="0" xfId="0" applyNumberFormat="1" applyFont="1" applyAlignment="1">
      <alignment vertical="center"/>
    </xf>
    <xf numFmtId="172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9" fontId="20" fillId="0" borderId="0" xfId="2" applyFont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177" fontId="20" fillId="0" borderId="0" xfId="0" applyNumberFormat="1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9" fontId="25" fillId="0" borderId="0" xfId="2" applyFont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74" fontId="21" fillId="0" borderId="0" xfId="0" applyNumberFormat="1" applyFont="1" applyFill="1" applyAlignment="1">
      <alignment vertical="center"/>
    </xf>
    <xf numFmtId="9" fontId="21" fillId="0" borderId="0" xfId="2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174" fontId="20" fillId="0" borderId="0" xfId="0" applyNumberFormat="1" applyFont="1" applyAlignment="1">
      <alignment vertical="center"/>
    </xf>
    <xf numFmtId="174" fontId="21" fillId="0" borderId="0" xfId="0" applyNumberFormat="1" applyFont="1" applyAlignment="1">
      <alignment vertical="center"/>
    </xf>
    <xf numFmtId="178" fontId="25" fillId="0" borderId="0" xfId="0" applyNumberFormat="1" applyFont="1" applyAlignment="1">
      <alignment vertical="center"/>
    </xf>
    <xf numFmtId="179" fontId="20" fillId="0" borderId="0" xfId="1" applyNumberFormat="1" applyFont="1" applyAlignment="1">
      <alignment vertical="center"/>
    </xf>
    <xf numFmtId="179" fontId="20" fillId="0" borderId="0" xfId="1" applyNumberFormat="1" applyFont="1" applyFill="1" applyAlignment="1">
      <alignment vertical="center"/>
    </xf>
    <xf numFmtId="3" fontId="20" fillId="0" borderId="0" xfId="1" applyNumberFormat="1" applyFont="1" applyFill="1" applyAlignment="1">
      <alignment vertical="center"/>
    </xf>
    <xf numFmtId="179" fontId="0" fillId="0" borderId="0" xfId="1" applyNumberFormat="1" applyFont="1"/>
    <xf numFmtId="9" fontId="20" fillId="0" borderId="0" xfId="2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165" fontId="20" fillId="0" borderId="0" xfId="2" applyNumberFormat="1" applyFont="1" applyAlignment="1">
      <alignment vertical="center"/>
    </xf>
    <xf numFmtId="9" fontId="20" fillId="0" borderId="0" xfId="2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165" fontId="20" fillId="0" borderId="0" xfId="2" applyNumberFormat="1" applyFont="1" applyFill="1" applyAlignment="1">
      <alignment vertical="center"/>
    </xf>
    <xf numFmtId="9" fontId="20" fillId="0" borderId="0" xfId="2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6" fillId="0" borderId="0" xfId="0" applyFont="1" applyAlignment="1">
      <alignment vertical="center"/>
    </xf>
    <xf numFmtId="165" fontId="20" fillId="0" borderId="0" xfId="2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65" fontId="6" fillId="0" borderId="0" xfId="2" applyNumberFormat="1" applyFont="1" applyAlignment="1">
      <alignment vertical="center"/>
    </xf>
    <xf numFmtId="0" fontId="27" fillId="0" borderId="0" xfId="0" applyFont="1"/>
    <xf numFmtId="169" fontId="0" fillId="0" borderId="0" xfId="0" applyNumberFormat="1"/>
    <xf numFmtId="0" fontId="0" fillId="0" borderId="0" xfId="0" applyNumberFormat="1"/>
    <xf numFmtId="0" fontId="20" fillId="0" borderId="0" xfId="0" applyNumberFormat="1" applyFont="1" applyAlignment="1">
      <alignment vertical="center"/>
    </xf>
    <xf numFmtId="165" fontId="0" fillId="0" borderId="0" xfId="2" applyNumberFormat="1" applyFont="1" applyAlignment="1">
      <alignment wrapText="1"/>
    </xf>
    <xf numFmtId="166" fontId="0" fillId="0" borderId="0" xfId="1" applyNumberFormat="1" applyFont="1" applyAlignment="1">
      <alignment wrapText="1"/>
    </xf>
    <xf numFmtId="166" fontId="0" fillId="0" borderId="0" xfId="1" applyNumberFormat="1" applyFont="1" applyFill="1"/>
    <xf numFmtId="169" fontId="0" fillId="0" borderId="0" xfId="1" applyNumberFormat="1" applyFont="1" applyFill="1"/>
    <xf numFmtId="17" fontId="0" fillId="0" borderId="0" xfId="0" applyNumberFormat="1"/>
    <xf numFmtId="168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 applyAlignment="1">
      <alignment wrapText="1"/>
    </xf>
    <xf numFmtId="0" fontId="4" fillId="0" borderId="0" xfId="0" applyFont="1" applyFill="1"/>
    <xf numFmtId="14" fontId="0" fillId="0" borderId="0" xfId="1" applyNumberFormat="1" applyFont="1"/>
    <xf numFmtId="1" fontId="0" fillId="0" borderId="0" xfId="1" applyNumberFormat="1" applyFont="1"/>
    <xf numFmtId="180" fontId="0" fillId="0" borderId="0" xfId="1" applyNumberFormat="1" applyFont="1"/>
    <xf numFmtId="180" fontId="0" fillId="0" borderId="0" xfId="0" applyNumberFormat="1"/>
    <xf numFmtId="180" fontId="0" fillId="0" borderId="0" xfId="2" applyNumberFormat="1" applyFont="1"/>
    <xf numFmtId="180" fontId="0" fillId="0" borderId="0" xfId="1" quotePrefix="1" applyNumberFormat="1" applyFont="1"/>
    <xf numFmtId="177" fontId="20" fillId="0" borderId="0" xfId="0" applyNumberFormat="1" applyFont="1"/>
    <xf numFmtId="169" fontId="20" fillId="0" borderId="0" xfId="1" applyNumberFormat="1" applyFont="1" applyFill="1" applyAlignment="1">
      <alignment vertical="center"/>
    </xf>
    <xf numFmtId="172" fontId="20" fillId="0" borderId="0" xfId="0" applyNumberFormat="1" applyFont="1"/>
    <xf numFmtId="0" fontId="28" fillId="0" borderId="0" xfId="0" applyFont="1"/>
    <xf numFmtId="0" fontId="27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167" fontId="2" fillId="0" borderId="0" xfId="8" applyNumberFormat="1" applyFont="1" applyAlignment="1">
      <alignment horizontal="center"/>
    </xf>
  </cellXfs>
  <cellStyles count="22">
    <cellStyle name="20% - Accent1" xfId="4" builtinId="30" hidden="1"/>
    <cellStyle name="Comma" xfId="1" builtinId="3"/>
    <cellStyle name="Comma 2" xfId="3"/>
    <cellStyle name="Comma 2 2" xfId="19"/>
    <cellStyle name="Comma 2 3" xfId="8"/>
    <cellStyle name="Comma 3" xfId="6"/>
    <cellStyle name="Comma 3 2" xfId="14"/>
    <cellStyle name="Comma 3 2 2" xfId="17"/>
    <cellStyle name="Comma 3 3" xfId="20"/>
    <cellStyle name="Comma 4" xfId="18"/>
    <cellStyle name="Comma 7" xfId="12"/>
    <cellStyle name="Comma 9" xfId="9"/>
    <cellStyle name="Comma 9 2" xfId="21"/>
    <cellStyle name="Normal" xfId="0" builtinId="0"/>
    <cellStyle name="Normal 2" xfId="5"/>
    <cellStyle name="Normal 2 2" xfId="16"/>
    <cellStyle name="Normal 3" xfId="15"/>
    <cellStyle name="Normal 8 2" xfId="11"/>
    <cellStyle name="Normal 9" xfId="13"/>
    <cellStyle name="Normal_Sheet1_1" xfId="10"/>
    <cellStyle name="Percent" xfId="2" builtinId="5"/>
    <cellStyle name="Percent 2" xfId="7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56301081454813E-2"/>
          <c:y val="3.2324688007184951E-2"/>
          <c:w val="0.92905409563559516"/>
          <c:h val="0.93535062398563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Quarterly change in GDP'!$B$3</c:f>
              <c:strCache>
                <c:ptCount val="1"/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'1. Quarterly change in GDP'!$A$4:$A$116</c:f>
              <c:numCache>
                <c:formatCode>General</c:formatCode>
                <c:ptCount val="113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'1. Quarterly change in GDP'!$B$4:$B$116</c:f>
              <c:numCache>
                <c:formatCode>0.0%</c:formatCode>
                <c:ptCount val="113"/>
                <c:pt idx="0">
                  <c:v>-4.7133492258133458E-4</c:v>
                </c:pt>
                <c:pt idx="1">
                  <c:v>9.7566198637673018E-3</c:v>
                </c:pt>
                <c:pt idx="2">
                  <c:v>1.1245152337437947E-2</c:v>
                </c:pt>
                <c:pt idx="3">
                  <c:v>1.8582953859177076E-2</c:v>
                </c:pt>
                <c:pt idx="4">
                  <c:v>2.4994674568008524E-3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1.8524983038061604E-2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9.3817146318699862E-3</c:v>
                </c:pt>
                <c:pt idx="12">
                  <c:v>4.6421677875430056E-3</c:v>
                </c:pt>
                <c:pt idx="13">
                  <c:v>6.2741089497306834E-3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1.0999821584012581E-2</c:v>
                </c:pt>
                <c:pt idx="24">
                  <c:v>1.1688399926261583E-2</c:v>
                </c:pt>
                <c:pt idx="25">
                  <c:v>9.1999078327755779E-3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6.1451184646779122E-3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7.6932290380802293E-3</c:v>
                </c:pt>
                <c:pt idx="32">
                  <c:v>1.0860090271194611E-2</c:v>
                </c:pt>
                <c:pt idx="33">
                  <c:v>1.2688591870982702E-2</c:v>
                </c:pt>
                <c:pt idx="34">
                  <c:v>1.1318294922630923E-2</c:v>
                </c:pt>
                <c:pt idx="35">
                  <c:v>8.3198863115936383E-3</c:v>
                </c:pt>
                <c:pt idx="36">
                  <c:v>6.3476230694994307E-3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5.7693128266878002E-3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1.0165997447253439E-2</c:v>
                </c:pt>
                <c:pt idx="45">
                  <c:v>1.7945539735341853E-2</c:v>
                </c:pt>
                <c:pt idx="46">
                  <c:v>1.3636185403032242E-2</c:v>
                </c:pt>
                <c:pt idx="47">
                  <c:v>6.6935606296185668E-3</c:v>
                </c:pt>
                <c:pt idx="48">
                  <c:v>1.7571684316958214E-2</c:v>
                </c:pt>
                <c:pt idx="49">
                  <c:v>1.4202436253424988E-2</c:v>
                </c:pt>
                <c:pt idx="50">
                  <c:v>1.3811529745072493E-2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8.1955799541209018E-3</c:v>
                </c:pt>
                <c:pt idx="54">
                  <c:v>1.1719351832540914E-2</c:v>
                </c:pt>
                <c:pt idx="55">
                  <c:v>1.4170797245472988E-2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-5.6924852404030002E-3</c:v>
                </c:pt>
                <c:pt idx="60">
                  <c:v>-1.5555425976118475E-2</c:v>
                </c:pt>
                <c:pt idx="61">
                  <c:v>-3.4321137221483555E-3</c:v>
                </c:pt>
                <c:pt idx="62">
                  <c:v>2.3190719909902402E-3</c:v>
                </c:pt>
                <c:pt idx="63">
                  <c:v>6.6697167932647794E-3</c:v>
                </c:pt>
                <c:pt idx="64">
                  <c:v>1.1667249068162411E-2</c:v>
                </c:pt>
                <c:pt idx="65">
                  <c:v>8.394119791030219E-3</c:v>
                </c:pt>
                <c:pt idx="66">
                  <c:v>8.9024630823741902E-3</c:v>
                </c:pt>
                <c:pt idx="67">
                  <c:v>9.3078134346715746E-3</c:v>
                </c:pt>
                <c:pt idx="68">
                  <c:v>9.8480169218579938E-3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4.7694280200250017E-3</c:v>
                </c:pt>
                <c:pt idx="76">
                  <c:v>7.7602471495237246E-3</c:v>
                </c:pt>
                <c:pt idx="77">
                  <c:v>7.2737858352649454E-3</c:v>
                </c:pt>
                <c:pt idx="78">
                  <c:v>4.7445959749716771E-3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4.8057925605446972E-3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-8.442626298788114E-3</c:v>
                </c:pt>
                <c:pt idx="86">
                  <c:v>4.5042400976491592E-3</c:v>
                </c:pt>
                <c:pt idx="87">
                  <c:v>4.3346618430486483E-3</c:v>
                </c:pt>
                <c:pt idx="88">
                  <c:v>2.3886475790229067E-3</c:v>
                </c:pt>
                <c:pt idx="89">
                  <c:v>9.6213852476267903E-4</c:v>
                </c:pt>
                <c:pt idx="90">
                  <c:v>-1.2183101536766827E-4</c:v>
                </c:pt>
                <c:pt idx="91">
                  <c:v>8.4913562659250097E-4</c:v>
                </c:pt>
                <c:pt idx="92">
                  <c:v>4.7212570114936181E-3</c:v>
                </c:pt>
                <c:pt idx="93">
                  <c:v>5.4530290939673876E-3</c:v>
                </c:pt>
                <c:pt idx="94">
                  <c:v>1.8389597941168567E-3</c:v>
                </c:pt>
                <c:pt idx="95">
                  <c:v>3.9336109943264308E-3</c:v>
                </c:pt>
                <c:pt idx="96">
                  <c:v>4.3900618858923046E-3</c:v>
                </c:pt>
                <c:pt idx="97">
                  <c:v>-1.3414688473594172E-3</c:v>
                </c:pt>
                <c:pt idx="98">
                  <c:v>1.0962455119796211E-2</c:v>
                </c:pt>
                <c:pt idx="99">
                  <c:v>2.8418580781661706E-3</c:v>
                </c:pt>
                <c:pt idx="100">
                  <c:v>-9.7645800012271522E-3</c:v>
                </c:pt>
                <c:pt idx="101">
                  <c:v>4.8806039093207687E-3</c:v>
                </c:pt>
                <c:pt idx="102">
                  <c:v>-1.9313642883389548E-4</c:v>
                </c:pt>
                <c:pt idx="103">
                  <c:v>6.345011147688151E-4</c:v>
                </c:pt>
                <c:pt idx="104">
                  <c:v>1.3621221830610875E-3</c:v>
                </c:pt>
                <c:pt idx="105">
                  <c:v>-0.17394100273313273</c:v>
                </c:pt>
                <c:pt idx="106">
                  <c:v>0.13892531719283885</c:v>
                </c:pt>
                <c:pt idx="107">
                  <c:v>2.5487169115408603E-2</c:v>
                </c:pt>
                <c:pt idx="108">
                  <c:v>1.0408590799372064E-2</c:v>
                </c:pt>
                <c:pt idx="109">
                  <c:v>1.3178691455761893E-2</c:v>
                </c:pt>
                <c:pt idx="110">
                  <c:v>-1.7273770766203511E-2</c:v>
                </c:pt>
                <c:pt idx="111">
                  <c:v>1.16343882321255E-2</c:v>
                </c:pt>
                <c:pt idx="112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DBC-886F-92269288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7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 Expenditure on GDP'!$B$4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GDP'!$B$5:$B$9</c:f>
              <c:numCache>
                <c:formatCode>_-* #\ ##0.0_-;\-* #\ ##0.0_-;_-* "-"??_-;_-@_-</c:formatCode>
                <c:ptCount val="5"/>
                <c:pt idx="0">
                  <c:v>3.0203138032764572</c:v>
                </c:pt>
                <c:pt idx="1">
                  <c:v>0.89683125015283172</c:v>
                </c:pt>
                <c:pt idx="2">
                  <c:v>0.69487903420674402</c:v>
                </c:pt>
                <c:pt idx="3">
                  <c:v>1.2089807776725701</c:v>
                </c:pt>
                <c:pt idx="4">
                  <c:v>1.2133967794135851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7-4548-A02E-2A046E9B0074}"/>
            </c:ext>
          </c:extLst>
        </c:ser>
        <c:ser>
          <c:idx val="1"/>
          <c:order val="1"/>
          <c:tx>
            <c:strRef>
              <c:f>'10. Expenditure on GDP'!$C$4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GDP'!$C$5:$C$9</c:f>
              <c:numCache>
                <c:formatCode>_-* #\ ##0.0_-;\-* #\ ##0.0_-;_-* "-"??_-;_-@_-</c:formatCode>
                <c:ptCount val="5"/>
                <c:pt idx="0">
                  <c:v>2.3951262065942052</c:v>
                </c:pt>
                <c:pt idx="1">
                  <c:v>0.89470366280828617</c:v>
                </c:pt>
                <c:pt idx="2">
                  <c:v>0.54351129457550229</c:v>
                </c:pt>
                <c:pt idx="3">
                  <c:v>0.84811440925773074</c:v>
                </c:pt>
                <c:pt idx="4">
                  <c:v>0.98969343140677746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7-4548-A02E-2A046E9B0074}"/>
            </c:ext>
          </c:extLst>
        </c:ser>
        <c:ser>
          <c:idx val="2"/>
          <c:order val="2"/>
          <c:tx>
            <c:strRef>
              <c:f>'10. Expenditure on GDP'!$D$4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GDP'!$D$5:$D$9</c:f>
              <c:numCache>
                <c:formatCode>_-* #\ ##0.0_-;\-* #\ ##0.0_-;_-* "-"??_-;_-@_-</c:formatCode>
                <c:ptCount val="5"/>
                <c:pt idx="0">
                  <c:v>2.8290484417653041</c:v>
                </c:pt>
                <c:pt idx="1">
                  <c:v>0.89529088748221552</c:v>
                </c:pt>
                <c:pt idx="2">
                  <c:v>0.61281998976019725</c:v>
                </c:pt>
                <c:pt idx="3">
                  <c:v>1.0843267018190075</c:v>
                </c:pt>
                <c:pt idx="4">
                  <c:v>0.98208284942165136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B7-4548-A02E-2A046E9B0074}"/>
            </c:ext>
          </c:extLst>
        </c:ser>
        <c:ser>
          <c:idx val="3"/>
          <c:order val="3"/>
          <c:tx>
            <c:strRef>
              <c:f>'10. Expenditure on GDP'!$E$4</c:f>
              <c:strCache>
                <c:ptCount val="1"/>
                <c:pt idx="0">
                  <c:v>Dec-20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GDP'!$E$5:$E$9</c:f>
              <c:numCache>
                <c:formatCode>_-* #\ ##0.0_-;\-* #\ ##0.0_-;_-* "-"??_-;_-@_-</c:formatCode>
                <c:ptCount val="5"/>
                <c:pt idx="0">
                  <c:v>2.9154960547429516</c:v>
                </c:pt>
                <c:pt idx="1">
                  <c:v>0.90075867100360418</c:v>
                </c:pt>
                <c:pt idx="2">
                  <c:v>0.6450762558348424</c:v>
                </c:pt>
                <c:pt idx="3">
                  <c:v>1.1492753842328305</c:v>
                </c:pt>
                <c:pt idx="4">
                  <c:v>1.0924641168271054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B7-4548-A02E-2A046E9B0074}"/>
            </c:ext>
          </c:extLst>
        </c:ser>
        <c:ser>
          <c:idx val="4"/>
          <c:order val="4"/>
          <c:tx>
            <c:strRef>
              <c:f>'10. Expenditure on GDP'!$F$4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GDP'!$F$5:$F$9</c:f>
              <c:numCache>
                <c:formatCode>_-* #\ ##0.0_-;\-* #\ ##0.0_-;_-* "-"??_-;_-@_-</c:formatCode>
                <c:ptCount val="5"/>
                <c:pt idx="0">
                  <c:v>2.9445269737646682</c:v>
                </c:pt>
                <c:pt idx="1">
                  <c:v>0.89728130678154894</c:v>
                </c:pt>
                <c:pt idx="2">
                  <c:v>0.62837475636155515</c:v>
                </c:pt>
                <c:pt idx="3">
                  <c:v>1.1742208089618693</c:v>
                </c:pt>
                <c:pt idx="4">
                  <c:v>1.1658087342339918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B7-4548-A02E-2A046E9B0074}"/>
            </c:ext>
          </c:extLst>
        </c:ser>
        <c:ser>
          <c:idx val="5"/>
          <c:order val="5"/>
          <c:tx>
            <c:strRef>
              <c:f>'10. Expenditure on GDP'!$G$4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GDP'!$G$5:$G$9</c:f>
              <c:numCache>
                <c:formatCode>_-* #\ ##0.0_-;\-* #\ ##0.0_-;_-* "-"??_-;_-@_-</c:formatCode>
                <c:ptCount val="5"/>
                <c:pt idx="0">
                  <c:v>2.9724015619419091</c:v>
                </c:pt>
                <c:pt idx="1">
                  <c:v>0.89600319008711682</c:v>
                </c:pt>
                <c:pt idx="2">
                  <c:v>0.63733710142390143</c:v>
                </c:pt>
                <c:pt idx="3">
                  <c:v>1.2100028387870705</c:v>
                </c:pt>
                <c:pt idx="4">
                  <c:v>1.164643890084224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B7-4548-A02E-2A046E9B0074}"/>
            </c:ext>
          </c:extLst>
        </c:ser>
        <c:ser>
          <c:idx val="6"/>
          <c:order val="6"/>
          <c:tx>
            <c:strRef>
              <c:f>'10. Expenditure on GDP'!$H$4</c:f>
              <c:strCache>
                <c:ptCount val="1"/>
                <c:pt idx="0">
                  <c:v>Sep-21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GDP'!$H$5:$H$9</c:f>
              <c:numCache>
                <c:formatCode>_-* #\ ##0.0_-;\-* #\ ##0.0_-;_-* "-"??_-;_-@_-</c:formatCode>
                <c:ptCount val="5"/>
                <c:pt idx="0">
                  <c:v>2.902039261752138</c:v>
                </c:pt>
                <c:pt idx="1">
                  <c:v>0.89750867950157076</c:v>
                </c:pt>
                <c:pt idx="2">
                  <c:v>0.63457768951597948</c:v>
                </c:pt>
                <c:pt idx="3">
                  <c:v>1.1179029360692618</c:v>
                </c:pt>
                <c:pt idx="4">
                  <c:v>1.1249125740292607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B7-4548-A02E-2A046E9B0074}"/>
            </c:ext>
          </c:extLst>
        </c:ser>
        <c:ser>
          <c:idx val="7"/>
          <c:order val="7"/>
          <c:tx>
            <c:strRef>
              <c:f>'10. Expenditure on GDP'!$I$4</c:f>
              <c:strCache>
                <c:ptCount val="1"/>
                <c:pt idx="0">
                  <c:v>Dec-21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GDP'!$I$5:$I$9</c:f>
              <c:numCache>
                <c:formatCode>_-* #\ ##0.0_-;\-* #\ ##0.0_-;_-* "-"??_-;_-@_-</c:formatCode>
                <c:ptCount val="5"/>
                <c:pt idx="0">
                  <c:v>2.9825265830028029</c:v>
                </c:pt>
                <c:pt idx="1">
                  <c:v>0.89831359273735001</c:v>
                </c:pt>
                <c:pt idx="2">
                  <c:v>0.64675357354526342</c:v>
                </c:pt>
                <c:pt idx="3">
                  <c:v>1.2130631011569752</c:v>
                </c:pt>
                <c:pt idx="4">
                  <c:v>1.2244721706169466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B7-4548-A02E-2A046E9B0074}"/>
            </c:ext>
          </c:extLst>
        </c:ser>
        <c:ser>
          <c:idx val="8"/>
          <c:order val="8"/>
          <c:tx>
            <c:strRef>
              <c:f>'10. Expenditure on GDP'!$J$4</c:f>
              <c:strCache>
                <c:ptCount val="1"/>
                <c:pt idx="0">
                  <c:v>Mar-22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'10.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'10. Expenditure on GDP'!$J$5:$J$9</c:f>
              <c:numCache>
                <c:formatCode>0.0</c:formatCode>
                <c:ptCount val="5"/>
                <c:pt idx="0">
                  <c:v>3.0577713902473831</c:v>
                </c:pt>
                <c:pt idx="1">
                  <c:v>0.90731460484075532</c:v>
                </c:pt>
                <c:pt idx="2">
                  <c:v>0.65847624185879228</c:v>
                </c:pt>
                <c:pt idx="3">
                  <c:v>1.2647247191648252</c:v>
                </c:pt>
                <c:pt idx="4">
                  <c:v>1.2838798556412574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B7-4548-A02E-2A046E9B0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7.6286830669199127E-2"/>
          <c:y val="2.0725091212779302E-2"/>
          <c:w val="0.84168394445704053"/>
          <c:h val="5.683019671005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QES and QLFS employment'!$C$4</c:f>
              <c:strCache>
                <c:ptCount val="1"/>
                <c:pt idx="0">
                  <c:v>QES formal non-agricultural</c:v>
                </c:pt>
              </c:strCache>
            </c:strRef>
          </c:tx>
          <c:spPr>
            <a:ln w="38100">
              <a:solidFill>
                <a:srgbClr val="C0504D">
                  <a:lumMod val="50000"/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'11. QES and QLFS employment'!$A$5:$B$21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'11. QES and QLFS employment'!$C$5:$C$21</c:f>
              <c:numCache>
                <c:formatCode>_-* #\ ##0.0_-;\-* #\ ##0.0_-;_-* "-"??_-;_-@_-</c:formatCode>
                <c:ptCount val="17"/>
                <c:pt idx="0">
                  <c:v>10.09782653752421</c:v>
                </c:pt>
                <c:pt idx="1">
                  <c:v>10.042385637183141</c:v>
                </c:pt>
                <c:pt idx="2">
                  <c:v>10.091275577171384</c:v>
                </c:pt>
                <c:pt idx="3">
                  <c:v>10.19662865044995</c:v>
                </c:pt>
                <c:pt idx="4">
                  <c:v>10.22992659285366</c:v>
                </c:pt>
                <c:pt idx="5">
                  <c:v>10.204013</c:v>
                </c:pt>
                <c:pt idx="6">
                  <c:v>10.226583</c:v>
                </c:pt>
                <c:pt idx="7">
                  <c:v>10.303820999999999</c:v>
                </c:pt>
                <c:pt idx="8">
                  <c:v>10.309828</c:v>
                </c:pt>
                <c:pt idx="9">
                  <c:v>9.6451270000000005</c:v>
                </c:pt>
                <c:pt idx="10">
                  <c:v>9.7389550000000007</c:v>
                </c:pt>
                <c:pt idx="11">
                  <c:v>9.8633489999999995</c:v>
                </c:pt>
                <c:pt idx="12">
                  <c:v>9.908652</c:v>
                </c:pt>
                <c:pt idx="13">
                  <c:v>9.8764950000000002</c:v>
                </c:pt>
                <c:pt idx="14">
                  <c:v>9.9522390000000005</c:v>
                </c:pt>
                <c:pt idx="15">
                  <c:v>10.015556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7F-49B2-AF3B-1D721A25C20B}"/>
            </c:ext>
          </c:extLst>
        </c:ser>
        <c:ser>
          <c:idx val="1"/>
          <c:order val="1"/>
          <c:tx>
            <c:strRef>
              <c:f>'11. QES and QLFS employment'!$D$4</c:f>
              <c:strCache>
                <c:ptCount val="1"/>
                <c:pt idx="0">
                  <c:v>QLFS formal (a)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</c:spPr>
          </c:marker>
          <c:dPt>
            <c:idx val="14"/>
            <c:marker>
              <c:spPr>
                <a:solidFill>
                  <a:sysClr val="window" lastClr="FFFFFF">
                    <a:lumMod val="50000"/>
                  </a:sysClr>
                </a:solidFill>
              </c:spPr>
            </c:marker>
            <c:bubble3D val="0"/>
            <c:spPr>
              <a:ln w="158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2-DD7F-49B2-AF3B-1D721A25C20B}"/>
              </c:ext>
            </c:extLst>
          </c:dPt>
          <c:dPt>
            <c:idx val="15"/>
            <c:marker>
              <c:spPr>
                <a:solidFill>
                  <a:sysClr val="window" lastClr="FFFFFF">
                    <a:lumMod val="50000"/>
                  </a:sysClr>
                </a:solidFill>
              </c:spPr>
            </c:marker>
            <c:bubble3D val="0"/>
            <c:spPr>
              <a:ln w="158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4-DD7F-49B2-AF3B-1D721A25C20B}"/>
              </c:ext>
            </c:extLst>
          </c:dPt>
          <c:dPt>
            <c:idx val="16"/>
            <c:bubble3D val="0"/>
            <c:spPr>
              <a:ln w="158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DD7F-49B2-AF3B-1D721A25C20B}"/>
              </c:ext>
            </c:extLst>
          </c:dPt>
          <c:cat>
            <c:multiLvlStrRef>
              <c:f>'11. QES and QLFS employment'!$A$5:$B$21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'11. QES and QLFS employment'!$D$5:$D$21</c:f>
              <c:numCache>
                <c:formatCode>_-* #\ ##0.0_-;\-* #\ ##0.0_-;_-* "-"??_-;_-@_-</c:formatCode>
                <c:ptCount val="17"/>
                <c:pt idx="0">
                  <c:v>12.201560163302137</c:v>
                </c:pt>
                <c:pt idx="1">
                  <c:v>12.163087108378296</c:v>
                </c:pt>
                <c:pt idx="2">
                  <c:v>12.096780258256135</c:v>
                </c:pt>
                <c:pt idx="3">
                  <c:v>12.195484247170551</c:v>
                </c:pt>
                <c:pt idx="4">
                  <c:v>12.057532100758275</c:v>
                </c:pt>
                <c:pt idx="5">
                  <c:v>12.013614603045935</c:v>
                </c:pt>
                <c:pt idx="6">
                  <c:v>12.093818505223917</c:v>
                </c:pt>
                <c:pt idx="7">
                  <c:v>12.216328689923751</c:v>
                </c:pt>
                <c:pt idx="8">
                  <c:v>12.146226233839073</c:v>
                </c:pt>
                <c:pt idx="9">
                  <c:v>10.862769317527448</c:v>
                </c:pt>
                <c:pt idx="10">
                  <c:v>11.114019818508758</c:v>
                </c:pt>
                <c:pt idx="11">
                  <c:v>11.305680431556612</c:v>
                </c:pt>
                <c:pt idx="12">
                  <c:v>11.36677731849413</c:v>
                </c:pt>
                <c:pt idx="13">
                  <c:v>11.061476389469423</c:v>
                </c:pt>
                <c:pt idx="14">
                  <c:v>10.457657825682611</c:v>
                </c:pt>
                <c:pt idx="15">
                  <c:v>10.638755641523989</c:v>
                </c:pt>
                <c:pt idx="16">
                  <c:v>11.023677156179856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D7F-49B2-AF3B-1D721A25C20B}"/>
            </c:ext>
          </c:extLst>
        </c:ser>
        <c:ser>
          <c:idx val="2"/>
          <c:order val="2"/>
          <c:tx>
            <c:strRef>
              <c:f>'11. QES and QLFS employment'!$E$4</c:f>
              <c:strCache>
                <c:ptCount val="1"/>
                <c:pt idx="0">
                  <c:v>QLFS informal and domestic</c:v>
                </c:pt>
              </c:strCache>
            </c:strRef>
          </c:tx>
          <c:spPr>
            <a:ln w="190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8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14"/>
            <c:bubble3D val="0"/>
            <c:spPr>
              <a:ln w="19050">
                <a:solidFill>
                  <a:srgbClr val="1F497D">
                    <a:lumMod val="40000"/>
                    <a:lumOff val="60000"/>
                  </a:srgb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DD7F-49B2-AF3B-1D721A25C20B}"/>
              </c:ext>
            </c:extLst>
          </c:dPt>
          <c:dPt>
            <c:idx val="15"/>
            <c:bubble3D val="0"/>
            <c:spPr>
              <a:ln w="19050">
                <a:solidFill>
                  <a:srgbClr val="1F497D">
                    <a:lumMod val="40000"/>
                    <a:lumOff val="60000"/>
                  </a:srgb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DD7F-49B2-AF3B-1D721A25C20B}"/>
              </c:ext>
            </c:extLst>
          </c:dPt>
          <c:dPt>
            <c:idx val="16"/>
            <c:bubble3D val="0"/>
            <c:spPr>
              <a:ln w="19050">
                <a:solidFill>
                  <a:srgbClr val="1F497D">
                    <a:lumMod val="40000"/>
                    <a:lumOff val="60000"/>
                  </a:srgb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DD7F-49B2-AF3B-1D721A25C20B}"/>
              </c:ext>
            </c:extLst>
          </c:dPt>
          <c:cat>
            <c:multiLvlStrRef>
              <c:f>'11. QES and QLFS employment'!$A$5:$B$21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'11. QES and QLFS employment'!$E$5:$E$21</c:f>
              <c:numCache>
                <c:formatCode>_-* #\ ##0.0_-;\-* #\ ##0.0_-;_-* "-"??_-;_-@_-</c:formatCode>
                <c:ptCount val="17"/>
                <c:pt idx="0">
                  <c:v>4.1759636603125943</c:v>
                </c:pt>
                <c:pt idx="1">
                  <c:v>4.1247163575024652</c:v>
                </c:pt>
                <c:pt idx="2">
                  <c:v>4.2832935183180929</c:v>
                </c:pt>
                <c:pt idx="3">
                  <c:v>4.333214549325433</c:v>
                </c:pt>
                <c:pt idx="4">
                  <c:v>4.2339041491647631</c:v>
                </c:pt>
                <c:pt idx="5">
                  <c:v>4.2990912976537947</c:v>
                </c:pt>
                <c:pt idx="6">
                  <c:v>4.2811900767598674</c:v>
                </c:pt>
                <c:pt idx="7">
                  <c:v>4.2039396018635466</c:v>
                </c:pt>
                <c:pt idx="8">
                  <c:v>4.2363289405273985</c:v>
                </c:pt>
                <c:pt idx="9">
                  <c:v>3.2854461319030408</c:v>
                </c:pt>
                <c:pt idx="10">
                  <c:v>3.5768495653978061</c:v>
                </c:pt>
                <c:pt idx="11">
                  <c:v>3.717870803719852</c:v>
                </c:pt>
                <c:pt idx="12">
                  <c:v>3.6285672837484793</c:v>
                </c:pt>
                <c:pt idx="13">
                  <c:v>3.8800963673322295</c:v>
                </c:pt>
                <c:pt idx="14">
                  <c:v>3.8243493463798433</c:v>
                </c:pt>
                <c:pt idx="15">
                  <c:v>3.9053755844591329</c:v>
                </c:pt>
                <c:pt idx="16">
                  <c:v>3.8905303281842158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D7F-49B2-AF3B-1D721A25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'12. QLFS response rates'!$A$6</c:f>
              <c:strCache>
                <c:ptCount val="1"/>
                <c:pt idx="0">
                  <c:v>KZN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'12. QLFS response rates'!$B$3:$L$3</c:f>
              <c:strCache>
                <c:ptCount val="11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  <c:pt idx="5">
                  <c:v>Q4 2020</c:v>
                </c:pt>
                <c:pt idx="6">
                  <c:v>Q1 2021</c:v>
                </c:pt>
                <c:pt idx="7">
                  <c:v>Q2 2021</c:v>
                </c:pt>
                <c:pt idx="8">
                  <c:v>Q3 2021</c:v>
                </c:pt>
                <c:pt idx="9">
                  <c:v>Q4 2021</c:v>
                </c:pt>
                <c:pt idx="10">
                  <c:v>Q1 2022</c:v>
                </c:pt>
              </c:strCache>
            </c:strRef>
          </c:cat>
          <c:val>
            <c:numRef>
              <c:f>'12. QLFS response rates'!$B$6:$L$6</c:f>
              <c:numCache>
                <c:formatCode>0%</c:formatCode>
                <c:ptCount val="11"/>
                <c:pt idx="0">
                  <c:v>0.92400000000000004</c:v>
                </c:pt>
                <c:pt idx="1">
                  <c:v>0.93099999999999994</c:v>
                </c:pt>
                <c:pt idx="2">
                  <c:v>0.91599999999999993</c:v>
                </c:pt>
                <c:pt idx="3">
                  <c:v>0.67099999999999993</c:v>
                </c:pt>
                <c:pt idx="4">
                  <c:v>0.68099999999999994</c:v>
                </c:pt>
                <c:pt idx="5">
                  <c:v>0.71799999999999997</c:v>
                </c:pt>
                <c:pt idx="6">
                  <c:v>0.68900000000000006</c:v>
                </c:pt>
                <c:pt idx="7">
                  <c:v>0.752</c:v>
                </c:pt>
                <c:pt idx="8">
                  <c:v>0.58799999999999997</c:v>
                </c:pt>
                <c:pt idx="9">
                  <c:v>0.53799999999999992</c:v>
                </c:pt>
                <c:pt idx="10">
                  <c:v>0.80200000000000005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78-4E7A-A09C-16AFC96F413B}"/>
            </c:ext>
          </c:extLst>
        </c:ser>
        <c:ser>
          <c:idx val="4"/>
          <c:order val="1"/>
          <c:tx>
            <c:strRef>
              <c:f>'12. QLFS response rates'!$A$8</c:f>
              <c:strCache>
                <c:ptCount val="1"/>
                <c:pt idx="0">
                  <c:v>others (a)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strRef>
              <c:f>'12. QLFS response rates'!$B$3:$L$3</c:f>
              <c:strCache>
                <c:ptCount val="11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  <c:pt idx="5">
                  <c:v>Q4 2020</c:v>
                </c:pt>
                <c:pt idx="6">
                  <c:v>Q1 2021</c:v>
                </c:pt>
                <c:pt idx="7">
                  <c:v>Q2 2021</c:v>
                </c:pt>
                <c:pt idx="8">
                  <c:v>Q3 2021</c:v>
                </c:pt>
                <c:pt idx="9">
                  <c:v>Q4 2021</c:v>
                </c:pt>
                <c:pt idx="10">
                  <c:v>Q1 2022</c:v>
                </c:pt>
              </c:strCache>
            </c:strRef>
          </c:cat>
          <c:val>
            <c:numRef>
              <c:f>'12. QLFS response rates'!$B$8:$L$8</c:f>
              <c:numCache>
                <c:formatCode>0%</c:formatCode>
                <c:ptCount val="11"/>
                <c:pt idx="0">
                  <c:v>0.93733333333333324</c:v>
                </c:pt>
                <c:pt idx="1">
                  <c:v>0.93533333333333324</c:v>
                </c:pt>
                <c:pt idx="2">
                  <c:v>0.92516666666666658</c:v>
                </c:pt>
                <c:pt idx="3">
                  <c:v>0.58766666666666656</c:v>
                </c:pt>
                <c:pt idx="4">
                  <c:v>0.58866666666666667</c:v>
                </c:pt>
                <c:pt idx="5">
                  <c:v>0.62816666666666665</c:v>
                </c:pt>
                <c:pt idx="6">
                  <c:v>0.59133333333333338</c:v>
                </c:pt>
                <c:pt idx="7">
                  <c:v>0.62983333333333336</c:v>
                </c:pt>
                <c:pt idx="8">
                  <c:v>0.65350000000000008</c:v>
                </c:pt>
                <c:pt idx="9">
                  <c:v>0.53266666666666673</c:v>
                </c:pt>
                <c:pt idx="10">
                  <c:v>0.78983333333333328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78-4E7A-A09C-16AFC96F413B}"/>
            </c:ext>
          </c:extLst>
        </c:ser>
        <c:ser>
          <c:idx val="0"/>
          <c:order val="2"/>
          <c:tx>
            <c:strRef>
              <c:f>'12. QLFS response rates'!$A$4</c:f>
              <c:strCache>
                <c:ptCount val="1"/>
                <c:pt idx="0">
                  <c:v>national</c:v>
                </c:pt>
              </c:strCache>
            </c:strRef>
          </c:tx>
          <c:spPr>
            <a:ln w="34925">
              <a:solidFill>
                <a:srgbClr val="FF0000">
                  <a:alpha val="69000"/>
                </a:srgbClr>
              </a:solidFill>
            </a:ln>
          </c:spPr>
          <c:marker>
            <c:symbol val="none"/>
          </c:marker>
          <c:cat>
            <c:strRef>
              <c:f>'12. QLFS response rates'!$B$3:$L$3</c:f>
              <c:strCache>
                <c:ptCount val="11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  <c:pt idx="5">
                  <c:v>Q4 2020</c:v>
                </c:pt>
                <c:pt idx="6">
                  <c:v>Q1 2021</c:v>
                </c:pt>
                <c:pt idx="7">
                  <c:v>Q2 2021</c:v>
                </c:pt>
                <c:pt idx="8">
                  <c:v>Q3 2021</c:v>
                </c:pt>
                <c:pt idx="9">
                  <c:v>Q4 2021</c:v>
                </c:pt>
                <c:pt idx="10">
                  <c:v>Q1 2022</c:v>
                </c:pt>
              </c:strCache>
            </c:strRef>
          </c:cat>
          <c:val>
            <c:numRef>
              <c:f>'12. QLFS response rates'!$B$4:$L$4</c:f>
              <c:numCache>
                <c:formatCode>0%</c:formatCode>
                <c:ptCount val="11"/>
                <c:pt idx="0">
                  <c:v>0.89200000000000002</c:v>
                </c:pt>
                <c:pt idx="1">
                  <c:v>0.88900000000000001</c:v>
                </c:pt>
                <c:pt idx="2">
                  <c:v>0.877</c:v>
                </c:pt>
                <c:pt idx="3">
                  <c:v>0.57100000000000006</c:v>
                </c:pt>
                <c:pt idx="4">
                  <c:v>0.57600000000000007</c:v>
                </c:pt>
                <c:pt idx="5">
                  <c:v>0.60899999999999999</c:v>
                </c:pt>
                <c:pt idx="6">
                  <c:v>0.57399999999999995</c:v>
                </c:pt>
                <c:pt idx="7">
                  <c:v>0.6</c:v>
                </c:pt>
                <c:pt idx="8">
                  <c:v>0.53700000000000003</c:v>
                </c:pt>
                <c:pt idx="9">
                  <c:v>0.44600000000000001</c:v>
                </c:pt>
                <c:pt idx="10">
                  <c:v>0.64700000000000002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78-4E7A-A09C-16AFC96F413B}"/>
            </c:ext>
          </c:extLst>
        </c:ser>
        <c:ser>
          <c:idx val="3"/>
          <c:order val="3"/>
          <c:tx>
            <c:strRef>
              <c:f>'12. QLFS response rates'!$A$7</c:f>
              <c:strCache>
                <c:ptCount val="1"/>
                <c:pt idx="0">
                  <c:v>WC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'12. QLFS response rates'!$B$3:$L$3</c:f>
              <c:strCache>
                <c:ptCount val="11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  <c:pt idx="5">
                  <c:v>Q4 2020</c:v>
                </c:pt>
                <c:pt idx="6">
                  <c:v>Q1 2021</c:v>
                </c:pt>
                <c:pt idx="7">
                  <c:v>Q2 2021</c:v>
                </c:pt>
                <c:pt idx="8">
                  <c:v>Q3 2021</c:v>
                </c:pt>
                <c:pt idx="9">
                  <c:v>Q4 2021</c:v>
                </c:pt>
                <c:pt idx="10">
                  <c:v>Q1 2022</c:v>
                </c:pt>
              </c:strCache>
            </c:strRef>
          </c:cat>
          <c:val>
            <c:numRef>
              <c:f>'12. QLFS response rates'!$B$7:$L$7</c:f>
              <c:numCache>
                <c:formatCode>0%</c:formatCode>
                <c:ptCount val="11"/>
                <c:pt idx="0">
                  <c:v>0.875</c:v>
                </c:pt>
                <c:pt idx="1">
                  <c:v>0.86699999999999999</c:v>
                </c:pt>
                <c:pt idx="2">
                  <c:v>0.871</c:v>
                </c:pt>
                <c:pt idx="3">
                  <c:v>0.51900000000000002</c:v>
                </c:pt>
                <c:pt idx="4">
                  <c:v>0.53299999999999992</c:v>
                </c:pt>
                <c:pt idx="5">
                  <c:v>0.54700000000000004</c:v>
                </c:pt>
                <c:pt idx="6">
                  <c:v>0.51100000000000001</c:v>
                </c:pt>
                <c:pt idx="7">
                  <c:v>0.59099999999999997</c:v>
                </c:pt>
                <c:pt idx="8">
                  <c:v>0.45799999999999996</c:v>
                </c:pt>
                <c:pt idx="9">
                  <c:v>0.39100000000000001</c:v>
                </c:pt>
                <c:pt idx="10">
                  <c:v>0.61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78-4E7A-A09C-16AFC96F413B}"/>
            </c:ext>
          </c:extLst>
        </c:ser>
        <c:ser>
          <c:idx val="1"/>
          <c:order val="4"/>
          <c:tx>
            <c:strRef>
              <c:f>'12. QLFS response rates'!$A$5</c:f>
              <c:strCache>
                <c:ptCount val="1"/>
                <c:pt idx="0">
                  <c:v>GT</c:v>
                </c:pt>
              </c:strCache>
            </c:strRef>
          </c:tx>
          <c:spPr>
            <a:ln w="25400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'12. QLFS response rates'!$B$3:$L$3</c:f>
              <c:strCache>
                <c:ptCount val="11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Q3 2020</c:v>
                </c:pt>
                <c:pt idx="5">
                  <c:v>Q4 2020</c:v>
                </c:pt>
                <c:pt idx="6">
                  <c:v>Q1 2021</c:v>
                </c:pt>
                <c:pt idx="7">
                  <c:v>Q2 2021</c:v>
                </c:pt>
                <c:pt idx="8">
                  <c:v>Q3 2021</c:v>
                </c:pt>
                <c:pt idx="9">
                  <c:v>Q4 2021</c:v>
                </c:pt>
                <c:pt idx="10">
                  <c:v>Q1 2022</c:v>
                </c:pt>
              </c:strCache>
            </c:strRef>
          </c:cat>
          <c:val>
            <c:numRef>
              <c:f>'12. QLFS response rates'!$B$5:$L$5</c:f>
              <c:numCache>
                <c:formatCode>0%</c:formatCode>
                <c:ptCount val="11"/>
                <c:pt idx="0">
                  <c:v>0.79799999999999993</c:v>
                </c:pt>
                <c:pt idx="1">
                  <c:v>0.79299999999999993</c:v>
                </c:pt>
                <c:pt idx="2">
                  <c:v>0.77</c:v>
                </c:pt>
                <c:pt idx="3">
                  <c:v>0.48</c:v>
                </c:pt>
                <c:pt idx="4">
                  <c:v>0.49099999999999999</c:v>
                </c:pt>
                <c:pt idx="5">
                  <c:v>0.50900000000000001</c:v>
                </c:pt>
                <c:pt idx="6">
                  <c:v>0.47499999999999998</c:v>
                </c:pt>
                <c:pt idx="7">
                  <c:v>0.45500000000000002</c:v>
                </c:pt>
                <c:pt idx="8">
                  <c:v>0.32799999999999996</c:v>
                </c:pt>
                <c:pt idx="9">
                  <c:v>0.23800000000000002</c:v>
                </c:pt>
                <c:pt idx="10">
                  <c:v>0.34399999999999997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78-4E7A-A09C-16AFC96F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1"/>
          <c:min val="0.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85524555163972"/>
          <c:y val="0.1919212985354718"/>
          <c:w val="0.13793861007083452"/>
          <c:h val="0.5498181431252297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'13. Mfg employment'!$C$3</c:f>
              <c:strCache>
                <c:ptCount val="1"/>
                <c:pt idx="0">
                  <c:v>QES</c:v>
                </c:pt>
              </c:strCache>
            </c:strRef>
          </c:tx>
          <c:spPr>
            <a:ln w="38100">
              <a:solidFill>
                <a:srgbClr val="1F497D">
                  <a:lumMod val="60000"/>
                  <a:lumOff val="40000"/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'13. Mfg employment'!$A$4:$B$20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'13. Mfg employment'!$C$4:$C$20</c:f>
              <c:numCache>
                <c:formatCode>_-* #\ ##0.0_-;\-* #\ ##0.0_-;_-* "-"??_-;_-@_-</c:formatCode>
                <c:ptCount val="17"/>
                <c:pt idx="0">
                  <c:v>1.2177523120173788</c:v>
                </c:pt>
                <c:pt idx="1">
                  <c:v>1.2122486371831414</c:v>
                </c:pt>
                <c:pt idx="2">
                  <c:v>1.2222585771713832</c:v>
                </c:pt>
                <c:pt idx="3">
                  <c:v>1.2333916504499511</c:v>
                </c:pt>
                <c:pt idx="4">
                  <c:v>1.2376215928536605</c:v>
                </c:pt>
                <c:pt idx="5">
                  <c:v>1.166342</c:v>
                </c:pt>
                <c:pt idx="6">
                  <c:v>1.1693290000000001</c:v>
                </c:pt>
                <c:pt idx="7">
                  <c:v>1.1763250000000001</c:v>
                </c:pt>
                <c:pt idx="8">
                  <c:v>1.177395</c:v>
                </c:pt>
                <c:pt idx="9">
                  <c:v>1.092403</c:v>
                </c:pt>
                <c:pt idx="10">
                  <c:v>1.102573</c:v>
                </c:pt>
                <c:pt idx="11">
                  <c:v>1.101378</c:v>
                </c:pt>
                <c:pt idx="12">
                  <c:v>1.1117030000000001</c:v>
                </c:pt>
                <c:pt idx="13">
                  <c:v>1.1603019999999999</c:v>
                </c:pt>
                <c:pt idx="14">
                  <c:v>1.1621379999999999</c:v>
                </c:pt>
                <c:pt idx="15">
                  <c:v>1.162847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B6-482B-A242-E623AC57CED2}"/>
            </c:ext>
          </c:extLst>
        </c:ser>
        <c:ser>
          <c:idx val="1"/>
          <c:order val="1"/>
          <c:tx>
            <c:strRef>
              <c:f>'13. Mfg employment'!$D$3</c:f>
              <c:strCache>
                <c:ptCount val="1"/>
                <c:pt idx="0">
                  <c:v>QLFS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circle"/>
            <c:size val="7"/>
            <c:spPr>
              <a:ln w="3175">
                <a:solidFill>
                  <a:srgbClr val="1F497D"/>
                </a:solidFill>
              </a:ln>
            </c:spPr>
          </c:marker>
          <c:dPt>
            <c:idx val="13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1B6-482B-A242-E623AC57CED2}"/>
              </c:ext>
            </c:extLst>
          </c:dPt>
          <c:dPt>
            <c:idx val="14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D1B6-482B-A242-E623AC57CED2}"/>
              </c:ext>
            </c:extLst>
          </c:dPt>
          <c:dPt>
            <c:idx val="15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D1B6-482B-A242-E623AC57CED2}"/>
              </c:ext>
            </c:extLst>
          </c:dPt>
          <c:dPt>
            <c:idx val="16"/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D1B6-482B-A242-E623AC57CED2}"/>
              </c:ext>
            </c:extLst>
          </c:dPt>
          <c:cat>
            <c:multiLvlStrRef>
              <c:f>'13. Mfg employment'!$A$4:$B$20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'13. Mfg employment'!$D$4:$D$20</c:f>
              <c:numCache>
                <c:formatCode>_-* #\ ##0.0_-;\-* #\ ##0.0_-;_-* "-"??_-;_-@_-</c:formatCode>
                <c:ptCount val="17"/>
                <c:pt idx="0">
                  <c:v>1.616846461396966</c:v>
                </c:pt>
                <c:pt idx="1">
                  <c:v>1.5292904820623756</c:v>
                </c:pt>
                <c:pt idx="2">
                  <c:v>1.5001301529991589</c:v>
                </c:pt>
                <c:pt idx="3">
                  <c:v>1.5287520627814193</c:v>
                </c:pt>
                <c:pt idx="4">
                  <c:v>1.5447053531241821</c:v>
                </c:pt>
                <c:pt idx="5">
                  <c:v>1.5631104842749988</c:v>
                </c:pt>
                <c:pt idx="6">
                  <c:v>1.5232914584997006</c:v>
                </c:pt>
                <c:pt idx="7">
                  <c:v>1.4879994383584891</c:v>
                </c:pt>
                <c:pt idx="8">
                  <c:v>1.4717550922056508</c:v>
                </c:pt>
                <c:pt idx="9">
                  <c:v>1.2870766694970737</c:v>
                </c:pt>
                <c:pt idx="10">
                  <c:v>1.2887696708475782</c:v>
                </c:pt>
                <c:pt idx="11">
                  <c:v>1.3170151107971604</c:v>
                </c:pt>
                <c:pt idx="12">
                  <c:v>1.3225972318616372</c:v>
                </c:pt>
                <c:pt idx="13">
                  <c:v>1.2178690500566336</c:v>
                </c:pt>
                <c:pt idx="14">
                  <c:v>1.1967488572037854</c:v>
                </c:pt>
                <c:pt idx="15">
                  <c:v>1.1554142761067523</c:v>
                </c:pt>
                <c:pt idx="16">
                  <c:v>1.3927222576368854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1B6-482B-A242-E623AC57C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millions</a:t>
                </a:r>
              </a:p>
            </c:rich>
          </c:tx>
          <c:overlay val="0"/>
        </c:title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'14. Employment by sector 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 Employment by sector '!$B$3:$P$3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'14. Employment by sector '!$B$4:$P$4</c:f>
              <c:numCache>
                <c:formatCode>_-* #\ ##0_-;\-* #\ ##0_-;_-* "-"??_-;_-@_-</c:formatCode>
                <c:ptCount val="15"/>
                <c:pt idx="0">
                  <c:v>840</c:v>
                </c:pt>
                <c:pt idx="1">
                  <c:v>780</c:v>
                </c:pt>
                <c:pt idx="2">
                  <c:v>680</c:v>
                </c:pt>
                <c:pt idx="3">
                  <c:v>630</c:v>
                </c:pt>
                <c:pt idx="4">
                  <c:v>690</c:v>
                </c:pt>
                <c:pt idx="5">
                  <c:v>760</c:v>
                </c:pt>
                <c:pt idx="6">
                  <c:v>710</c:v>
                </c:pt>
                <c:pt idx="7">
                  <c:v>890</c:v>
                </c:pt>
                <c:pt idx="8">
                  <c:v>870</c:v>
                </c:pt>
                <c:pt idx="9">
                  <c:v>880</c:v>
                </c:pt>
                <c:pt idx="10">
                  <c:v>850</c:v>
                </c:pt>
                <c:pt idx="11">
                  <c:v>840</c:v>
                </c:pt>
                <c:pt idx="12">
                  <c:v>860</c:v>
                </c:pt>
                <c:pt idx="13">
                  <c:v>790</c:v>
                </c:pt>
                <c:pt idx="14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8-4FC6-B6B7-C03BC5E05C05}"/>
            </c:ext>
          </c:extLst>
        </c:ser>
        <c:ser>
          <c:idx val="1"/>
          <c:order val="1"/>
          <c:tx>
            <c:strRef>
              <c:f>'14. Employment by sector 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 Employment by sector '!$B$3:$P$3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'14. Employment by sector '!$B$5:$P$5</c:f>
              <c:numCache>
                <c:formatCode>_-* #\ ##0_-;\-* #\ ##0_-;_-* "-"??_-;_-@_-</c:formatCode>
                <c:ptCount val="15"/>
                <c:pt idx="0">
                  <c:v>2110</c:v>
                </c:pt>
                <c:pt idx="1">
                  <c:v>2030</c:v>
                </c:pt>
                <c:pt idx="2">
                  <c:v>1850</c:v>
                </c:pt>
                <c:pt idx="3">
                  <c:v>1910</c:v>
                </c:pt>
                <c:pt idx="4">
                  <c:v>1840</c:v>
                </c:pt>
                <c:pt idx="5">
                  <c:v>1860</c:v>
                </c:pt>
                <c:pt idx="6">
                  <c:v>1800</c:v>
                </c:pt>
                <c:pt idx="7">
                  <c:v>1780</c:v>
                </c:pt>
                <c:pt idx="8">
                  <c:v>1640</c:v>
                </c:pt>
                <c:pt idx="9">
                  <c:v>1790</c:v>
                </c:pt>
                <c:pt idx="10">
                  <c:v>1850</c:v>
                </c:pt>
                <c:pt idx="11">
                  <c:v>1780</c:v>
                </c:pt>
                <c:pt idx="12">
                  <c:v>1710</c:v>
                </c:pt>
                <c:pt idx="13">
                  <c:v>1500</c:v>
                </c:pt>
                <c:pt idx="14">
                  <c:v>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8-4FC6-B6B7-C03BC5E05C05}"/>
            </c:ext>
          </c:extLst>
        </c:ser>
        <c:ser>
          <c:idx val="2"/>
          <c:order val="2"/>
          <c:tx>
            <c:strRef>
              <c:f>'14. Employment by sector '!$A$6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'14. Employment by sector '!$B$3:$P$3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'14. Employment by sector '!$B$6:$P$6</c:f>
              <c:numCache>
                <c:formatCode>_-* #\ ##0_-;\-* #\ ##0_-;_-* "-"??_-;_-@_-</c:formatCode>
                <c:ptCount val="15"/>
                <c:pt idx="0">
                  <c:v>100</c:v>
                </c:pt>
                <c:pt idx="1">
                  <c:v>110</c:v>
                </c:pt>
                <c:pt idx="2">
                  <c:v>80</c:v>
                </c:pt>
                <c:pt idx="3">
                  <c:v>100</c:v>
                </c:pt>
                <c:pt idx="4">
                  <c:v>90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110</c:v>
                </c:pt>
                <c:pt idx="9">
                  <c:v>150</c:v>
                </c:pt>
                <c:pt idx="10">
                  <c:v>140</c:v>
                </c:pt>
                <c:pt idx="11">
                  <c:v>150</c:v>
                </c:pt>
                <c:pt idx="12">
                  <c:v>120</c:v>
                </c:pt>
                <c:pt idx="13">
                  <c:v>120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8-4FC6-B6B7-C03BC5E05C05}"/>
            </c:ext>
          </c:extLst>
        </c:ser>
        <c:ser>
          <c:idx val="3"/>
          <c:order val="3"/>
          <c:tx>
            <c:strRef>
              <c:f>'14. Employment by sector '!$A$7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 Employment by sector '!$B$3:$P$3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'14. Employment by sector '!$B$7:$P$7</c:f>
              <c:numCache>
                <c:formatCode>_-* #\ ##0_-;\-* #\ ##0_-;_-* "-"??_-;_-@_-</c:formatCode>
                <c:ptCount val="15"/>
                <c:pt idx="0">
                  <c:v>1180</c:v>
                </c:pt>
                <c:pt idx="1">
                  <c:v>1220</c:v>
                </c:pt>
                <c:pt idx="2">
                  <c:v>1100</c:v>
                </c:pt>
                <c:pt idx="3">
                  <c:v>1090</c:v>
                </c:pt>
                <c:pt idx="4">
                  <c:v>1040</c:v>
                </c:pt>
                <c:pt idx="5">
                  <c:v>1080</c:v>
                </c:pt>
                <c:pt idx="6">
                  <c:v>1200</c:v>
                </c:pt>
                <c:pt idx="7">
                  <c:v>1320</c:v>
                </c:pt>
                <c:pt idx="8">
                  <c:v>1360</c:v>
                </c:pt>
                <c:pt idx="9">
                  <c:v>1510</c:v>
                </c:pt>
                <c:pt idx="10">
                  <c:v>1430</c:v>
                </c:pt>
                <c:pt idx="11">
                  <c:v>1340</c:v>
                </c:pt>
                <c:pt idx="12">
                  <c:v>1340</c:v>
                </c:pt>
                <c:pt idx="13">
                  <c:v>1080</c:v>
                </c:pt>
                <c:pt idx="14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B8-4FC6-B6B7-C03BC5E05C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4"/>
          <c:order val="4"/>
          <c:tx>
            <c:strRef>
              <c:f>'14. Employment by sector '!$A$8</c:f>
              <c:strCache>
                <c:ptCount val="1"/>
                <c:pt idx="0">
                  <c:v>Other sectors (right axis)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'14. Employment by sector '!$B$3:$P$3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'14. Employment by sector '!$B$8:$P$8</c:f>
              <c:numCache>
                <c:formatCode>_-* #\ ##0_-;\-* #\ ##0_-;_-* "-"??_-;_-@_-</c:formatCode>
                <c:ptCount val="15"/>
                <c:pt idx="0">
                  <c:v>10.205421618896423</c:v>
                </c:pt>
                <c:pt idx="1">
                  <c:v>10.472653938963369</c:v>
                </c:pt>
                <c:pt idx="2">
                  <c:v>10.084792919698881</c:v>
                </c:pt>
                <c:pt idx="3">
                  <c:v>10.17731696152218</c:v>
                </c:pt>
                <c:pt idx="4">
                  <c:v>10.616010197175939</c:v>
                </c:pt>
                <c:pt idx="5">
                  <c:v>10.730523662317248</c:v>
                </c:pt>
                <c:pt idx="6">
                  <c:v>11.213037213440469</c:v>
                </c:pt>
                <c:pt idx="7">
                  <c:v>11.324768457460547</c:v>
                </c:pt>
                <c:pt idx="8">
                  <c:v>11.687868052061802</c:v>
                </c:pt>
                <c:pt idx="9">
                  <c:v>11.896543919969721</c:v>
                </c:pt>
                <c:pt idx="10">
                  <c:v>12.108233094169332</c:v>
                </c:pt>
                <c:pt idx="11">
                  <c:v>12.185543918928349</c:v>
                </c:pt>
                <c:pt idx="12">
                  <c:v>12.353139000000001</c:v>
                </c:pt>
                <c:pt idx="13">
                  <c:v>11.511859000000001</c:v>
                </c:pt>
                <c:pt idx="14">
                  <c:v>11.314327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AB8-4FC6-B6B7-C03BC5E05C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920784"/>
        <c:axId val="229922448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thousands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229922448"/>
        <c:scaling>
          <c:orientation val="minMax"/>
          <c:max val="13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20784"/>
        <c:crosses val="max"/>
        <c:crossBetween val="between"/>
      </c:valAx>
      <c:catAx>
        <c:axId val="22992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92244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 Empl by mfg industry'!$B$3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industry'!$B$4:$B$13</c:f>
              <c:numCache>
                <c:formatCode>0</c:formatCode>
                <c:ptCount val="10"/>
                <c:pt idx="0">
                  <c:v>370.75400000000002</c:v>
                </c:pt>
                <c:pt idx="1">
                  <c:v>245.76400000000001</c:v>
                </c:pt>
                <c:pt idx="2">
                  <c:v>101.66</c:v>
                </c:pt>
                <c:pt idx="3">
                  <c:v>64.441999999999993</c:v>
                </c:pt>
                <c:pt idx="4">
                  <c:v>243.64699999999999</c:v>
                </c:pt>
                <c:pt idx="5">
                  <c:v>122.78700000000001</c:v>
                </c:pt>
                <c:pt idx="6">
                  <c:v>238.96700000000001</c:v>
                </c:pt>
                <c:pt idx="7">
                  <c:v>117.821</c:v>
                </c:pt>
                <c:pt idx="8">
                  <c:v>101.18899999999999</c:v>
                </c:pt>
                <c:pt idx="9">
                  <c:v>77.573999999999998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2-4209-B188-EFA493C8E355}"/>
            </c:ext>
          </c:extLst>
        </c:ser>
        <c:ser>
          <c:idx val="1"/>
          <c:order val="1"/>
          <c:tx>
            <c:strRef>
              <c:f>'15. Empl by mfg industry'!$C$3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industry'!$C$4:$C$13</c:f>
              <c:numCache>
                <c:formatCode>###0</c:formatCode>
                <c:ptCount val="10"/>
                <c:pt idx="0" formatCode="_ * #\ ##0_ ;_ * \-#\ ##0_ ;_ * &quot;-&quot;??_ ;_ @_ ">
                  <c:v>354.67500000000001</c:v>
                </c:pt>
                <c:pt idx="1">
                  <c:v>213.49600000000001</c:v>
                </c:pt>
                <c:pt idx="2">
                  <c:v>87.5</c:v>
                </c:pt>
                <c:pt idx="3">
                  <c:v>45.375999999999998</c:v>
                </c:pt>
                <c:pt idx="4">
                  <c:v>210.51599999999999</c:v>
                </c:pt>
                <c:pt idx="5">
                  <c:v>92.224000000000004</c:v>
                </c:pt>
                <c:pt idx="6">
                  <c:v>205.43199999999999</c:v>
                </c:pt>
                <c:pt idx="7">
                  <c:v>121.80500000000001</c:v>
                </c:pt>
                <c:pt idx="8">
                  <c:v>81.587000000000003</c:v>
                </c:pt>
                <c:pt idx="9">
                  <c:v>64.867999999999995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2-4209-B188-EFA493C8E355}"/>
            </c:ext>
          </c:extLst>
        </c:ser>
        <c:ser>
          <c:idx val="2"/>
          <c:order val="2"/>
          <c:tx>
            <c:strRef>
              <c:f>'15. Empl by mfg industry'!$D$3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industry'!$D$4:$D$13</c:f>
              <c:numCache>
                <c:formatCode>0</c:formatCode>
                <c:ptCount val="10"/>
                <c:pt idx="0">
                  <c:v>400.459</c:v>
                </c:pt>
                <c:pt idx="1">
                  <c:v>178.4</c:v>
                </c:pt>
                <c:pt idx="2">
                  <c:v>73.245000000000005</c:v>
                </c:pt>
                <c:pt idx="3">
                  <c:v>64.885000000000005</c:v>
                </c:pt>
                <c:pt idx="4">
                  <c:v>199.34800000000001</c:v>
                </c:pt>
                <c:pt idx="5">
                  <c:v>121.807</c:v>
                </c:pt>
                <c:pt idx="6">
                  <c:v>209.58699999999999</c:v>
                </c:pt>
                <c:pt idx="7">
                  <c:v>176.36200000000002</c:v>
                </c:pt>
                <c:pt idx="8">
                  <c:v>65.828000000000003</c:v>
                </c:pt>
                <c:pt idx="9">
                  <c:v>51.731999999999999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2-4209-B188-EFA493C8E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'16. Employment by occupation'!$C$2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'16.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'16. Employment by occupation'!$C$3:$C$8</c:f>
              <c:numCache>
                <c:formatCode>_-* #\ ##0.0_-;\-* #\ ##0.0_-;_-* "-"??_-;_-@_-</c:formatCode>
                <c:ptCount val="6"/>
                <c:pt idx="0">
                  <c:v>3.5140960208338048</c:v>
                </c:pt>
                <c:pt idx="1">
                  <c:v>3.671641094993622</c:v>
                </c:pt>
                <c:pt idx="2">
                  <c:v>2.3665009470187321</c:v>
                </c:pt>
                <c:pt idx="3">
                  <c:v>2.5974031089185154</c:v>
                </c:pt>
                <c:pt idx="4">
                  <c:v>2.9206013235921175</c:v>
                </c:pt>
                <c:pt idx="5">
                  <c:v>1.3157276169352805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6-4A38-84E0-A68801D433AF}"/>
            </c:ext>
          </c:extLst>
        </c:ser>
        <c:ser>
          <c:idx val="1"/>
          <c:order val="1"/>
          <c:tx>
            <c:strRef>
              <c:f>'16. Employment by occupation'!$D$2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'16.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'16. Employment by occupation'!$D$3:$D$8</c:f>
              <c:numCache>
                <c:formatCode>_-* #\ ##0.0_-;\-* #\ ##0.0_-;_-* "-"??_-;_-@_-</c:formatCode>
                <c:ptCount val="6"/>
                <c:pt idx="0">
                  <c:v>3.5411649999999999</c:v>
                </c:pt>
                <c:pt idx="1">
                  <c:v>3.4382320000000002</c:v>
                </c:pt>
                <c:pt idx="2">
                  <c:v>2.0616859999999999</c:v>
                </c:pt>
                <c:pt idx="3">
                  <c:v>2.251115</c:v>
                </c:pt>
                <c:pt idx="4">
                  <c:v>2.6905060000000001</c:v>
                </c:pt>
                <c:pt idx="5">
                  <c:v>1.1490670000000001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6-4A38-84E0-A68801D433AF}"/>
            </c:ext>
          </c:extLst>
        </c:ser>
        <c:ser>
          <c:idx val="2"/>
          <c:order val="2"/>
          <c:tx>
            <c:strRef>
              <c:f>'16. Employment by occupation'!$E$2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'16.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'16. Employment by occupation'!$E$3:$E$8</c:f>
              <c:numCache>
                <c:formatCode>_-* #\ ##0.0_-;\-* #\ ##0.0_-;_-* "-"??_-;_-@_-</c:formatCode>
                <c:ptCount val="6"/>
                <c:pt idx="0">
                  <c:v>3.345478</c:v>
                </c:pt>
                <c:pt idx="1">
                  <c:v>3.2486280000000001</c:v>
                </c:pt>
                <c:pt idx="2">
                  <c:v>2.0582539999999998</c:v>
                </c:pt>
                <c:pt idx="3">
                  <c:v>2.350355</c:v>
                </c:pt>
                <c:pt idx="4">
                  <c:v>2.9879829999999998</c:v>
                </c:pt>
                <c:pt idx="5">
                  <c:v>1.090929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6-4A38-84E0-A68801D43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'17. Small businesses'!$A$5</c:f>
              <c:strCache>
                <c:ptCount val="1"/>
                <c:pt idx="0">
                  <c:v>informal business (a)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'17. Small businesses'!$B$4:$D$4</c:f>
              <c:strCache>
                <c:ptCount val="3"/>
                <c:pt idx="0">
                  <c:v>Q1 2020</c:v>
                </c:pt>
                <c:pt idx="1">
                  <c:v>Q1 2021</c:v>
                </c:pt>
                <c:pt idx="2">
                  <c:v>Q1 2022</c:v>
                </c:pt>
              </c:strCache>
            </c:strRef>
          </c:cat>
          <c:val>
            <c:numRef>
              <c:f>'17. Small businesses'!$B$5:$D$5</c:f>
              <c:numCache>
                <c:formatCode>_-* #\ ##0_-;\-* #\ ##0_-;_-* "-"??_-;_-@_-</c:formatCode>
                <c:ptCount val="3"/>
                <c:pt idx="0">
                  <c:v>1772.1960534041502</c:v>
                </c:pt>
                <c:pt idx="1">
                  <c:v>1564.1886292312056</c:v>
                </c:pt>
                <c:pt idx="2">
                  <c:v>1746.7231577606601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B-4CEC-9909-4F58B533F186}"/>
            </c:ext>
          </c:extLst>
        </c:ser>
        <c:ser>
          <c:idx val="1"/>
          <c:order val="1"/>
          <c:tx>
            <c:strRef>
              <c:f>'17. Small businesses'!$A$6</c:f>
              <c:strCache>
                <c:ptCount val="1"/>
                <c:pt idx="0">
                  <c:v>formal business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'17. Small businesses'!$B$4:$D$4</c:f>
              <c:strCache>
                <c:ptCount val="3"/>
                <c:pt idx="0">
                  <c:v>Q1 2020</c:v>
                </c:pt>
                <c:pt idx="1">
                  <c:v>Q1 2021</c:v>
                </c:pt>
                <c:pt idx="2">
                  <c:v>Q1 2022</c:v>
                </c:pt>
              </c:strCache>
            </c:strRef>
          </c:cat>
          <c:val>
            <c:numRef>
              <c:f>'17. Small businesses'!$B$6:$D$6</c:f>
              <c:numCache>
                <c:formatCode>_-* #\ ##0_-;\-* #\ ##0_-;_-* "-"??_-;_-@_-</c:formatCode>
                <c:ptCount val="3"/>
                <c:pt idx="0">
                  <c:v>737.82826467924576</c:v>
                </c:pt>
                <c:pt idx="1">
                  <c:v>670.41043629429919</c:v>
                </c:pt>
                <c:pt idx="2">
                  <c:v>637.80573769005025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B-4CEC-9909-4F58B533F1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lineChart>
        <c:grouping val="standard"/>
        <c:varyColors val="0"/>
        <c:ser>
          <c:idx val="2"/>
          <c:order val="2"/>
          <c:tx>
            <c:strRef>
              <c:f>'17. Small businesses'!$A$7</c:f>
              <c:strCache>
                <c:ptCount val="1"/>
                <c:pt idx="0">
                  <c:v>informal business owners as % of total informal employment (a)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32"/>
            <c:spPr>
              <a:solidFill>
                <a:srgbClr val="1F497D">
                  <a:lumMod val="60000"/>
                  <a:lumOff val="4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'17. Small businesses'!$B$4:$D$4</c:f>
              <c:strCache>
                <c:ptCount val="3"/>
                <c:pt idx="0">
                  <c:v>Q1 2020</c:v>
                </c:pt>
                <c:pt idx="1">
                  <c:v>Q1 2021</c:v>
                </c:pt>
                <c:pt idx="2">
                  <c:v>Q1 2022</c:v>
                </c:pt>
              </c:strCache>
            </c:strRef>
          </c:cat>
          <c:val>
            <c:numRef>
              <c:f>'17. Small businesses'!$B$7:$D$7</c:f>
              <c:numCache>
                <c:formatCode>0.0%</c:formatCode>
                <c:ptCount val="3"/>
                <c:pt idx="0">
                  <c:v>0.40739307820491755</c:v>
                </c:pt>
                <c:pt idx="1">
                  <c:v>0.41530854939336892</c:v>
                </c:pt>
                <c:pt idx="2">
                  <c:v>0.43595983349685735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B-4CEC-9909-4F58B533F186}"/>
            </c:ext>
          </c:extLst>
        </c:ser>
        <c:ser>
          <c:idx val="3"/>
          <c:order val="3"/>
          <c:tx>
            <c:strRef>
              <c:f>'17. Small businesses'!$A$8</c:f>
              <c:strCache>
                <c:ptCount val="1"/>
                <c:pt idx="0">
                  <c:v>formal business owners as % of total formal employment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2"/>
            <c:spPr>
              <a:solidFill>
                <a:srgbClr val="4BACC6">
                  <a:lumMod val="20000"/>
                  <a:lumOff val="8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'17. Small businesses'!$B$4:$D$4</c:f>
              <c:strCache>
                <c:ptCount val="3"/>
                <c:pt idx="0">
                  <c:v>Q1 2020</c:v>
                </c:pt>
                <c:pt idx="1">
                  <c:v>Q1 2021</c:v>
                </c:pt>
                <c:pt idx="2">
                  <c:v>Q1 2022</c:v>
                </c:pt>
              </c:strCache>
            </c:strRef>
          </c:cat>
          <c:val>
            <c:numRef>
              <c:f>'17. Small businesses'!$B$8:$D$8</c:f>
              <c:numCache>
                <c:formatCode>0.0%</c:formatCode>
                <c:ptCount val="3"/>
                <c:pt idx="0">
                  <c:v>6.140911414352937E-2</c:v>
                </c:pt>
                <c:pt idx="1">
                  <c:v>5.9726480575845273E-2</c:v>
                </c:pt>
                <c:pt idx="2">
                  <c:v>5.8520289031743132E-2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B-4CEC-9909-4F58B533F1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0269024"/>
        <c:axId val="1970271104"/>
      </c:line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valAx>
        <c:axId val="1970271104"/>
        <c:scaling>
          <c:orientation val="minMax"/>
          <c:max val="0.45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269024"/>
        <c:crosses val="max"/>
        <c:crossBetween val="between"/>
      </c:valAx>
      <c:catAx>
        <c:axId val="197026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02711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'18. Mining employment'!$A$4:$A$46</c:f>
              <c:numCache>
                <c:formatCode>General</c:formatCode>
                <c:ptCount val="4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'18. Mining employment'!$B$4:$B$47</c:f>
              <c:numCache>
                <c:formatCode>_ * #\ ##0_ ;_ * \-#\ ##0_ ;_ * "-"??_ ;_ @_ </c:formatCode>
                <c:ptCount val="44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D-44B7-9731-B104EFDA4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crossAx val="1669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'19. Exports, imports, BOT'!$E$3</c:f>
              <c:strCache>
                <c:ptCount val="1"/>
                <c:pt idx="0">
                  <c:v>Balance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invertIfNegative val="0"/>
          <c:cat>
            <c:multiLvlStrRef>
              <c:f>'19. Exports, imports, BOT'!$A$4:$B$52</c:f>
              <c:multiLvlStrCache>
                <c:ptCount val="4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Exports, imports, BOT'!$E$4:$E$52</c:f>
              <c:numCache>
                <c:formatCode>_ * #\ ##0.0_ ;_ * \-#\ ##0.0_ ;_ * "-"??_ ;_ @_ </c:formatCode>
                <c:ptCount val="49"/>
                <c:pt idx="0">
                  <c:v>-15.197722372479262</c:v>
                </c:pt>
                <c:pt idx="1">
                  <c:v>6.1114748091603133</c:v>
                </c:pt>
                <c:pt idx="2">
                  <c:v>1.7138092020966269</c:v>
                </c:pt>
                <c:pt idx="3">
                  <c:v>27.241818898550775</c:v>
                </c:pt>
                <c:pt idx="4">
                  <c:v>-7.4504372571428235</c:v>
                </c:pt>
                <c:pt idx="5">
                  <c:v>2.3676852974186318</c:v>
                </c:pt>
                <c:pt idx="6">
                  <c:v>-8.5703602429597368</c:v>
                </c:pt>
                <c:pt idx="7">
                  <c:v>-21.343509458720519</c:v>
                </c:pt>
                <c:pt idx="8">
                  <c:v>-43.179475565123823</c:v>
                </c:pt>
                <c:pt idx="9">
                  <c:v>-39.380697348886542</c:v>
                </c:pt>
                <c:pt idx="10">
                  <c:v>-51.98708439306364</c:v>
                </c:pt>
                <c:pt idx="11">
                  <c:v>-50.678877432712227</c:v>
                </c:pt>
                <c:pt idx="12">
                  <c:v>-65.616328309572225</c:v>
                </c:pt>
                <c:pt idx="13">
                  <c:v>-53.448764824120587</c:v>
                </c:pt>
                <c:pt idx="14">
                  <c:v>-66.498385947550844</c:v>
                </c:pt>
                <c:pt idx="15">
                  <c:v>-12.68847890088324</c:v>
                </c:pt>
                <c:pt idx="16">
                  <c:v>-41.003050576923215</c:v>
                </c:pt>
                <c:pt idx="17">
                  <c:v>-29.014356016989097</c:v>
                </c:pt>
                <c:pt idx="18">
                  <c:v>-49.06374972067033</c:v>
                </c:pt>
                <c:pt idx="19">
                  <c:v>-28.4599652577798</c:v>
                </c:pt>
                <c:pt idx="20">
                  <c:v>-46.087698475750642</c:v>
                </c:pt>
                <c:pt idx="21">
                  <c:v>12.259577457168575</c:v>
                </c:pt>
                <c:pt idx="22">
                  <c:v>-16.331282488888917</c:v>
                </c:pt>
                <c:pt idx="23">
                  <c:v>-17.025191496899936</c:v>
                </c:pt>
                <c:pt idx="24">
                  <c:v>-21.423428274067646</c:v>
                </c:pt>
                <c:pt idx="25">
                  <c:v>39.561109299362954</c:v>
                </c:pt>
                <c:pt idx="26">
                  <c:v>4.3336979865770786</c:v>
                </c:pt>
                <c:pt idx="27">
                  <c:v>8.1041160432252468</c:v>
                </c:pt>
                <c:pt idx="28">
                  <c:v>6.1816626172036422</c:v>
                </c:pt>
                <c:pt idx="29">
                  <c:v>30.5564270967742</c:v>
                </c:pt>
                <c:pt idx="30">
                  <c:v>23.97742216886752</c:v>
                </c:pt>
                <c:pt idx="31">
                  <c:v>39.792005396825346</c:v>
                </c:pt>
                <c:pt idx="32">
                  <c:v>-21.655776645768071</c:v>
                </c:pt>
                <c:pt idx="33">
                  <c:v>19.879153068313371</c:v>
                </c:pt>
                <c:pt idx="34">
                  <c:v>0.60352286585367665</c:v>
                </c:pt>
                <c:pt idx="35">
                  <c:v>18.516151285930448</c:v>
                </c:pt>
                <c:pt idx="36">
                  <c:v>-4.7771568258743855</c:v>
                </c:pt>
                <c:pt idx="37">
                  <c:v>4.1537087952697789</c:v>
                </c:pt>
                <c:pt idx="38">
                  <c:v>6.6290146412884496</c:v>
                </c:pt>
                <c:pt idx="39">
                  <c:v>25.656863288370346</c:v>
                </c:pt>
                <c:pt idx="40">
                  <c:v>38.072358531317548</c:v>
                </c:pt>
                <c:pt idx="41">
                  <c:v>32.210882713821718</c:v>
                </c:pt>
                <c:pt idx="42">
                  <c:v>117.46618465909091</c:v>
                </c:pt>
                <c:pt idx="43">
                  <c:v>110.49525088339226</c:v>
                </c:pt>
                <c:pt idx="44">
                  <c:v>101.76322179531957</c:v>
                </c:pt>
                <c:pt idx="45">
                  <c:v>166.89022650602413</c:v>
                </c:pt>
                <c:pt idx="46">
                  <c:v>104.09531865899083</c:v>
                </c:pt>
                <c:pt idx="47">
                  <c:v>95.041811986140715</c:v>
                </c:pt>
                <c:pt idx="48">
                  <c:v>61.424254727999994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3-4F27-B0EE-172C2276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269661696"/>
        <c:axId val="269663232"/>
      </c:barChart>
      <c:lineChart>
        <c:grouping val="standard"/>
        <c:varyColors val="0"/>
        <c:ser>
          <c:idx val="0"/>
          <c:order val="0"/>
          <c:tx>
            <c:strRef>
              <c:f>'19. Exports, imports, BOT'!$C$3</c:f>
              <c:strCache>
                <c:ptCount val="1"/>
                <c:pt idx="0">
                  <c:v>Exports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multiLvlStrRef>
              <c:f>'19. Exports, imports, BOT'!$A$4:$B$52</c:f>
              <c:multiLvlStrCache>
                <c:ptCount val="4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Exports, imports, BOT'!$C$4:$C$52</c:f>
              <c:numCache>
                <c:formatCode>_ * #\ ##0_ ;_ * \-#\ ##0_ ;_ * "-"??_ ;_ @_ </c:formatCode>
                <c:ptCount val="49"/>
                <c:pt idx="0">
                  <c:v>230.82995361803083</c:v>
                </c:pt>
                <c:pt idx="1">
                  <c:v>261.20349453904879</c:v>
                </c:pt>
                <c:pt idx="2">
                  <c:v>278.09984391380317</c:v>
                </c:pt>
                <c:pt idx="3">
                  <c:v>287.72617715942033</c:v>
                </c:pt>
                <c:pt idx="4">
                  <c:v>272.05749462857148</c:v>
                </c:pt>
                <c:pt idx="5">
                  <c:v>286.37947205387206</c:v>
                </c:pt>
                <c:pt idx="6">
                  <c:v>309.7727600220872</c:v>
                </c:pt>
                <c:pt idx="7">
                  <c:v>318.9081653362494</c:v>
                </c:pt>
                <c:pt idx="8">
                  <c:v>279.61184327233588</c:v>
                </c:pt>
                <c:pt idx="9">
                  <c:v>283.60174146341461</c:v>
                </c:pt>
                <c:pt idx="10">
                  <c:v>288.99849374671572</c:v>
                </c:pt>
                <c:pt idx="11">
                  <c:v>292.55871469979297</c:v>
                </c:pt>
                <c:pt idx="12">
                  <c:v>275.87315539714882</c:v>
                </c:pt>
                <c:pt idx="13">
                  <c:v>305.26089668341706</c:v>
                </c:pt>
                <c:pt idx="14">
                  <c:v>334.31217575457691</c:v>
                </c:pt>
                <c:pt idx="15">
                  <c:v>366.00734563297357</c:v>
                </c:pt>
                <c:pt idx="16">
                  <c:v>349.44284615384612</c:v>
                </c:pt>
                <c:pt idx="17">
                  <c:v>336.18687947144889</c:v>
                </c:pt>
                <c:pt idx="18">
                  <c:v>344.88567579143393</c:v>
                </c:pt>
                <c:pt idx="19">
                  <c:v>365.97521876451464</c:v>
                </c:pt>
                <c:pt idx="20">
                  <c:v>327.98652637413392</c:v>
                </c:pt>
                <c:pt idx="21">
                  <c:v>360.09759621280426</c:v>
                </c:pt>
                <c:pt idx="22">
                  <c:v>367.11620035555552</c:v>
                </c:pt>
                <c:pt idx="23">
                  <c:v>359.57526820194863</c:v>
                </c:pt>
                <c:pt idx="24">
                  <c:v>338.778312575889</c:v>
                </c:pt>
                <c:pt idx="25">
                  <c:v>387.77930921443738</c:v>
                </c:pt>
                <c:pt idx="26">
                  <c:v>361.83304463087245</c:v>
                </c:pt>
                <c:pt idx="27">
                  <c:v>352.90031138819614</c:v>
                </c:pt>
                <c:pt idx="28">
                  <c:v>331.71054904198951</c:v>
                </c:pt>
                <c:pt idx="29">
                  <c:v>363.92945935483874</c:v>
                </c:pt>
                <c:pt idx="30">
                  <c:v>361.9126426570628</c:v>
                </c:pt>
                <c:pt idx="31">
                  <c:v>390.1318457142857</c:v>
                </c:pt>
                <c:pt idx="32">
                  <c:v>319.35884106583075</c:v>
                </c:pt>
                <c:pt idx="33">
                  <c:v>352.33029671941335</c:v>
                </c:pt>
                <c:pt idx="34">
                  <c:v>389.23762957317081</c:v>
                </c:pt>
                <c:pt idx="35">
                  <c:v>392.87498335854775</c:v>
                </c:pt>
                <c:pt idx="36">
                  <c:v>332.66206995110946</c:v>
                </c:pt>
                <c:pt idx="37">
                  <c:v>363.24921951219511</c:v>
                </c:pt>
                <c:pt idx="38">
                  <c:v>379.88099853587119</c:v>
                </c:pt>
                <c:pt idx="39">
                  <c:v>378.07058257382431</c:v>
                </c:pt>
                <c:pt idx="40">
                  <c:v>357.66369762419021</c:v>
                </c:pt>
                <c:pt idx="41">
                  <c:v>298.29351425478166</c:v>
                </c:pt>
                <c:pt idx="42">
                  <c:v>416.93280397727273</c:v>
                </c:pt>
                <c:pt idx="43">
                  <c:v>440.8810798586573</c:v>
                </c:pt>
                <c:pt idx="44">
                  <c:v>432.27211875654911</c:v>
                </c:pt>
                <c:pt idx="45">
                  <c:v>508.36732392426853</c:v>
                </c:pt>
                <c:pt idx="46">
                  <c:v>472.17214900101584</c:v>
                </c:pt>
                <c:pt idx="47">
                  <c:v>481.92491320743306</c:v>
                </c:pt>
                <c:pt idx="48">
                  <c:v>458.402445962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E3-4F27-B0EE-172C22768D35}"/>
            </c:ext>
          </c:extLst>
        </c:ser>
        <c:ser>
          <c:idx val="1"/>
          <c:order val="1"/>
          <c:tx>
            <c:strRef>
              <c:f>'19. Exports, imports, BOT'!$D$3</c:f>
              <c:strCache>
                <c:ptCount val="1"/>
                <c:pt idx="0">
                  <c:v>Imports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'19. Exports, imports, BOT'!$A$4:$B$52</c:f>
              <c:multiLvlStrCache>
                <c:ptCount val="4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Exports, imports, BOT'!$D$4:$D$52</c:f>
              <c:numCache>
                <c:formatCode>_ * #\ ##0_ ;_ * \-#\ ##0_ ;_ * "-"??_ ;_ @_ </c:formatCode>
                <c:ptCount val="49"/>
                <c:pt idx="0">
                  <c:v>246.02767599051009</c:v>
                </c:pt>
                <c:pt idx="1">
                  <c:v>255.09201972988848</c:v>
                </c:pt>
                <c:pt idx="2">
                  <c:v>276.38603471170654</c:v>
                </c:pt>
                <c:pt idx="3">
                  <c:v>260.48435826086956</c:v>
                </c:pt>
                <c:pt idx="4">
                  <c:v>279.5079318857143</c:v>
                </c:pt>
                <c:pt idx="5">
                  <c:v>284.01178675645343</c:v>
                </c:pt>
                <c:pt idx="6">
                  <c:v>318.34312026504693</c:v>
                </c:pt>
                <c:pt idx="7">
                  <c:v>340.25167479496992</c:v>
                </c:pt>
                <c:pt idx="8">
                  <c:v>322.7913188374597</c:v>
                </c:pt>
                <c:pt idx="9">
                  <c:v>322.98243881230115</c:v>
                </c:pt>
                <c:pt idx="10">
                  <c:v>340.98557813977936</c:v>
                </c:pt>
                <c:pt idx="11">
                  <c:v>343.2375921325052</c:v>
                </c:pt>
                <c:pt idx="12">
                  <c:v>341.48948370672105</c:v>
                </c:pt>
                <c:pt idx="13">
                  <c:v>358.70966150753765</c:v>
                </c:pt>
                <c:pt idx="14">
                  <c:v>400.81056170212776</c:v>
                </c:pt>
                <c:pt idx="15">
                  <c:v>378.69582453385681</c:v>
                </c:pt>
                <c:pt idx="16">
                  <c:v>390.44589673076933</c:v>
                </c:pt>
                <c:pt idx="17">
                  <c:v>365.20123548843799</c:v>
                </c:pt>
                <c:pt idx="18">
                  <c:v>393.94942551210426</c:v>
                </c:pt>
                <c:pt idx="19">
                  <c:v>394.43518402229444</c:v>
                </c:pt>
                <c:pt idx="20">
                  <c:v>374.07422484988456</c:v>
                </c:pt>
                <c:pt idx="21">
                  <c:v>347.83801875563569</c:v>
                </c:pt>
                <c:pt idx="22">
                  <c:v>383.44748284444444</c:v>
                </c:pt>
                <c:pt idx="23">
                  <c:v>376.60045969884857</c:v>
                </c:pt>
                <c:pt idx="24">
                  <c:v>360.20174084995665</c:v>
                </c:pt>
                <c:pt idx="25">
                  <c:v>348.21819991507442</c:v>
                </c:pt>
                <c:pt idx="26">
                  <c:v>357.49934664429537</c:v>
                </c:pt>
                <c:pt idx="27">
                  <c:v>344.7961953449709</c:v>
                </c:pt>
                <c:pt idx="28">
                  <c:v>325.52888642478587</c:v>
                </c:pt>
                <c:pt idx="29">
                  <c:v>333.37303225806454</c:v>
                </c:pt>
                <c:pt idx="30">
                  <c:v>337.93522048819528</c:v>
                </c:pt>
                <c:pt idx="31">
                  <c:v>350.33984031746036</c:v>
                </c:pt>
                <c:pt idx="32">
                  <c:v>341.01461771159882</c:v>
                </c:pt>
                <c:pt idx="33">
                  <c:v>332.45114365109998</c:v>
                </c:pt>
                <c:pt idx="34">
                  <c:v>388.63410670731713</c:v>
                </c:pt>
                <c:pt idx="35">
                  <c:v>374.3588320726173</c:v>
                </c:pt>
                <c:pt idx="36">
                  <c:v>337.43922677698384</c:v>
                </c:pt>
                <c:pt idx="37">
                  <c:v>359.09551071692533</c:v>
                </c:pt>
                <c:pt idx="38">
                  <c:v>373.25198389458274</c:v>
                </c:pt>
                <c:pt idx="39">
                  <c:v>352.41371928545396</c:v>
                </c:pt>
                <c:pt idx="40">
                  <c:v>319.59133909287266</c:v>
                </c:pt>
                <c:pt idx="41">
                  <c:v>266.08263154095994</c:v>
                </c:pt>
                <c:pt idx="42">
                  <c:v>299.46661931818181</c:v>
                </c:pt>
                <c:pt idx="43">
                  <c:v>330.38582897526504</c:v>
                </c:pt>
                <c:pt idx="44">
                  <c:v>330.50889696122954</c:v>
                </c:pt>
                <c:pt idx="45">
                  <c:v>341.4770974182444</c:v>
                </c:pt>
                <c:pt idx="46">
                  <c:v>368.076830342025</c:v>
                </c:pt>
                <c:pt idx="47">
                  <c:v>386.88310122129235</c:v>
                </c:pt>
                <c:pt idx="48">
                  <c:v>396.97819123400001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FE3-4F27-B0EE-172C2276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billions of constant (2022) rand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Quarterly GDP constant R bns'!$C$4</c:f>
              <c:strCache>
                <c:ptCount val="1"/>
                <c:pt idx="0">
                  <c:v>GDP in constant rand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82-4A8F-9204-315317120ED2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82-4A8F-9204-315317120ED2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82-4A8F-9204-315317120ED2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82-4A8F-9204-315317120ED2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82-4A8F-9204-315317120ED2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882-4A8F-9204-315317120ED2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82-4A8F-9204-315317120ED2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882-4A8F-9204-315317120ED2}"/>
              </c:ext>
            </c:extLst>
          </c:dPt>
          <c:cat>
            <c:multiLvlStrRef>
              <c:f>'2. Quarterly GDP constant R bns'!$A$5:$B$53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'2. Quarterly GDP constant R bns'!$C$5:$C$53</c:f>
              <c:numCache>
                <c:formatCode>_-* #\ ##0.0_-;\-* #\ ##0.0_-;_-* "-"??_-;_-@_-</c:formatCode>
                <c:ptCount val="49"/>
                <c:pt idx="0">
                  <c:v>5.5753970716818646</c:v>
                </c:pt>
                <c:pt idx="1">
                  <c:v>5.6221976225841219</c:v>
                </c:pt>
                <c:pt idx="2">
                  <c:v>5.6722490293609891</c:v>
                </c:pt>
                <c:pt idx="3">
                  <c:v>5.7250452650812793</c:v>
                </c:pt>
                <c:pt idx="4">
                  <c:v>5.7814256077302018</c:v>
                </c:pt>
                <c:pt idx="5">
                  <c:v>5.8137825999203283</c:v>
                </c:pt>
                <c:pt idx="6">
                  <c:v>5.8378383530829696</c:v>
                </c:pt>
                <c:pt idx="7">
                  <c:v>5.8777742017344963</c:v>
                </c:pt>
                <c:pt idx="8">
                  <c:v>5.9110919682498961</c:v>
                </c:pt>
                <c:pt idx="9">
                  <c:v>5.9604338343520009</c:v>
                </c:pt>
                <c:pt idx="10">
                  <c:v>5.984666480022593</c:v>
                </c:pt>
                <c:pt idx="11">
                  <c:v>6.0132099160229169</c:v>
                </c:pt>
                <c:pt idx="12">
                  <c:v>6.0598739111332227</c:v>
                </c:pt>
                <c:pt idx="13">
                  <c:v>6.1039521361515128</c:v>
                </c:pt>
                <c:pt idx="14">
                  <c:v>6.132912922888119</c:v>
                </c:pt>
                <c:pt idx="15">
                  <c:v>6.1659295840530657</c:v>
                </c:pt>
                <c:pt idx="16">
                  <c:v>6.1574246121320231</c:v>
                </c:pt>
                <c:pt idx="17">
                  <c:v>6.1817259104674207</c:v>
                </c:pt>
                <c:pt idx="18">
                  <c:v>6.2114340028592725</c:v>
                </c:pt>
                <c:pt idx="19">
                  <c:v>6.2579437074647801</c:v>
                </c:pt>
                <c:pt idx="20">
                  <c:v>6.3031481004013354</c:v>
                </c:pt>
                <c:pt idx="21">
                  <c:v>6.2499329764837306</c:v>
                </c:pt>
                <c:pt idx="22">
                  <c:v>6.278084175204028</c:v>
                </c:pt>
                <c:pt idx="23">
                  <c:v>6.3052975471257326</c:v>
                </c:pt>
                <c:pt idx="24">
                  <c:v>6.3203586808466934</c:v>
                </c:pt>
                <c:pt idx="25">
                  <c:v>6.3264397414238545</c:v>
                </c:pt>
                <c:pt idx="26">
                  <c:v>6.3256689848464935</c:v>
                </c:pt>
                <c:pt idx="27">
                  <c:v>6.3310403357435563</c:v>
                </c:pt>
                <c:pt idx="28">
                  <c:v>6.3609308043187358</c:v>
                </c:pt>
                <c:pt idx="29">
                  <c:v>6.3956171450593979</c:v>
                </c:pt>
                <c:pt idx="30">
                  <c:v>6.4073784278477293</c:v>
                </c:pt>
                <c:pt idx="31">
                  <c:v>6.4325825620763206</c:v>
                </c:pt>
                <c:pt idx="32">
                  <c:v>6.4595765906496734</c:v>
                </c:pt>
                <c:pt idx="33">
                  <c:v>6.4460638978948008</c:v>
                </c:pt>
                <c:pt idx="34">
                  <c:v>6.5287491356666978</c:v>
                </c:pt>
                <c:pt idx="35">
                  <c:v>6.5517824929180621</c:v>
                </c:pt>
                <c:pt idx="36">
                  <c:v>6.4924296693672803</c:v>
                </c:pt>
                <c:pt idx="37">
                  <c:v>6.5189366200665653</c:v>
                </c:pt>
                <c:pt idx="38">
                  <c:v>6.5279623438955028</c:v>
                </c:pt>
                <c:pt idx="39">
                  <c:v>6.5256993636159972</c:v>
                </c:pt>
                <c:pt idx="40">
                  <c:v>6.5257512344002047</c:v>
                </c:pt>
                <c:pt idx="41">
                  <c:v>5.4102273517798585</c:v>
                </c:pt>
                <c:pt idx="42">
                  <c:v>6.1549433801128473</c:v>
                </c:pt>
                <c:pt idx="43">
                  <c:v>6.3209391500873675</c:v>
                </c:pt>
                <c:pt idx="44">
                  <c:v>6.3729556950141326</c:v>
                </c:pt>
                <c:pt idx="45">
                  <c:v>6.4614067427254911</c:v>
                </c:pt>
                <c:pt idx="46">
                  <c:v>6.3449930910724177</c:v>
                </c:pt>
                <c:pt idx="47">
                  <c:v>6.4318816517474389</c:v>
                </c:pt>
                <c:pt idx="48">
                  <c:v>6.5566292110085245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2-4A8F-9204-315317120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'19. Exports, imports, BOT'!$K$3</c:f>
              <c:strCache>
                <c:ptCount val="1"/>
                <c:pt idx="0">
                  <c:v>Balance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invertIfNegative val="0"/>
          <c:cat>
            <c:multiLvlStrRef>
              <c:f>'19. Exports, imports, BOT'!$G$4:$H$52</c:f>
              <c:multiLvlStrCache>
                <c:ptCount val="4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Exports, imports, BOT'!$K$4:$K$52</c:f>
              <c:numCache>
                <c:formatCode>_ * #\ ##0.0_ ;_ * \-#\ ##0.0_ ;_ * "-"??_ ;_ @_ </c:formatCode>
                <c:ptCount val="49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3-4F07-A192-08C4EB5C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269661696"/>
        <c:axId val="269663232"/>
      </c:barChart>
      <c:lineChart>
        <c:grouping val="standard"/>
        <c:varyColors val="0"/>
        <c:ser>
          <c:idx val="0"/>
          <c:order val="0"/>
          <c:tx>
            <c:strRef>
              <c:f>'19. Exports, imports, BOT'!$I$3</c:f>
              <c:strCache>
                <c:ptCount val="1"/>
                <c:pt idx="0">
                  <c:v>Exports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circle"/>
            <c:size val="7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multiLvlStrRef>
              <c:f>'19. Exports, imports, BOT'!$G$4:$H$52</c:f>
              <c:multiLvlStrCache>
                <c:ptCount val="4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Exports, imports, BOT'!$I$4:$I$52</c:f>
              <c:numCache>
                <c:formatCode>_ * #\ ##0_ ;_ * \-#\ ##0_ ;_ * "-"??_ ;_ @_ </c:formatCode>
                <c:ptCount val="49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943-4F07-A192-08C4EB5C880D}"/>
            </c:ext>
          </c:extLst>
        </c:ser>
        <c:ser>
          <c:idx val="1"/>
          <c:order val="1"/>
          <c:tx>
            <c:strRef>
              <c:f>'19. Exports, imports, BOT'!$J$3</c:f>
              <c:strCache>
                <c:ptCount val="1"/>
                <c:pt idx="0">
                  <c:v>Imports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'19. Exports, imports, BOT'!$G$4:$H$52</c:f>
              <c:multiLvlStrCache>
                <c:ptCount val="4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Exports, imports, BOT'!$J$4:$J$52</c:f>
              <c:numCache>
                <c:formatCode>_ * #\ ##0_ ;_ * \-#\ ##0_ ;_ * "-"??_ ;_ @_ </c:formatCode>
                <c:ptCount val="49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943-4F07-A192-08C4EB5C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35"/>
          <c:min val="-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billions of US dollars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'20_21 imports exports by sector'!$B$6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EF-4523-8341-0832B1E28D0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EF-4523-8341-0832B1E28D0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EF-4523-8341-0832B1E28D0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EF-4523-8341-0832B1E28D0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EEF-4523-8341-0832B1E28D0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EEF-4523-8341-0832B1E28D0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EEF-4523-8341-0832B1E28D0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EEF-4523-8341-0832B1E28D0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EEF-4523-8341-0832B1E28D02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EEF-4523-8341-0832B1E28D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EEF-4523-8341-0832B1E28D0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EEF-4523-8341-0832B1E28D0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EEF-4523-8341-0832B1E28D0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EEF-4523-8341-0832B1E28D0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7EEF-4523-8341-0832B1E28D0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7EEF-4523-8341-0832B1E28D0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EEF-4523-8341-0832B1E28D02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EEF-4523-8341-0832B1E28D0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EEF-4523-8341-0832B1E28D0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EEF-4523-8341-0832B1E28D0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EEF-4523-8341-0832B1E28D0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EEF-4523-8341-0832B1E28D0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EEF-4523-8341-0832B1E28D0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EEF-4523-8341-0832B1E28D0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7EEF-4523-8341-0832B1E28D0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7EEF-4523-8341-0832B1E28D02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7EEF-4523-8341-0832B1E28D0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7EEF-4523-8341-0832B1E28D0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7EEF-4523-8341-0832B1E28D0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7EEF-4523-8341-0832B1E28D02}"/>
              </c:ext>
            </c:extLst>
          </c:dPt>
          <c:cat>
            <c:multiLvlStrRef>
              <c:f>'20_21 imports exports by sector'!$C$4:$AQ$5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'20_21 imports exports by sector'!$C$6:$AQ$6</c:f>
              <c:numCache>
                <c:formatCode>_ * #\ ##0_ ;_ * \-#\ ##0_ ;_ * "-"??_ ;_ @_ </c:formatCode>
                <c:ptCount val="41"/>
                <c:pt idx="0">
                  <c:v>10.863785124555159</c:v>
                </c:pt>
                <c:pt idx="1">
                  <c:v>11.59983542857143</c:v>
                </c:pt>
                <c:pt idx="2">
                  <c:v>11.858254251883746</c:v>
                </c:pt>
                <c:pt idx="3">
                  <c:v>13.998641344195525</c:v>
                </c:pt>
                <c:pt idx="4">
                  <c:v>19.376579615384617</c:v>
                </c:pt>
                <c:pt idx="5">
                  <c:v>19.182834549653577</c:v>
                </c:pt>
                <c:pt idx="6">
                  <c:v>22.803229835212491</c:v>
                </c:pt>
                <c:pt idx="7">
                  <c:v>21.92195466775377</c:v>
                </c:pt>
                <c:pt idx="8">
                  <c:v>19.441848275862075</c:v>
                </c:pt>
                <c:pt idx="9">
                  <c:v>19.962252275291466</c:v>
                </c:pt>
                <c:pt idx="10">
                  <c:v>24.046549172066243</c:v>
                </c:pt>
                <c:pt idx="11">
                  <c:v>26.053914634998257</c:v>
                </c:pt>
                <c:pt idx="12">
                  <c:v>29.282900000000001</c:v>
                </c:pt>
                <c:pt idx="14">
                  <c:v>104.75048113879005</c:v>
                </c:pt>
                <c:pt idx="15">
                  <c:v>131.82372045714288</c:v>
                </c:pt>
                <c:pt idx="16">
                  <c:v>141.19948611410121</c:v>
                </c:pt>
                <c:pt idx="17">
                  <c:v>136.01933258655808</c:v>
                </c:pt>
                <c:pt idx="18">
                  <c:v>149.1094926923077</c:v>
                </c:pt>
                <c:pt idx="19">
                  <c:v>127.10760775981525</c:v>
                </c:pt>
                <c:pt idx="20">
                  <c:v>126.70945689505639</c:v>
                </c:pt>
                <c:pt idx="21">
                  <c:v>139.00235825519772</c:v>
                </c:pt>
                <c:pt idx="22">
                  <c:v>132.70850721003134</c:v>
                </c:pt>
                <c:pt idx="23">
                  <c:v>141.91071034223395</c:v>
                </c:pt>
                <c:pt idx="24">
                  <c:v>164.79285053995685</c:v>
                </c:pt>
                <c:pt idx="25">
                  <c:v>220.61766859937134</c:v>
                </c:pt>
                <c:pt idx="26">
                  <c:v>229.2775</c:v>
                </c:pt>
                <c:pt idx="28">
                  <c:v>115.21568735468567</c:v>
                </c:pt>
                <c:pt idx="29">
                  <c:v>128.63393874285717</c:v>
                </c:pt>
                <c:pt idx="30">
                  <c:v>126.55410290635091</c:v>
                </c:pt>
                <c:pt idx="31">
                  <c:v>125.85518146639515</c:v>
                </c:pt>
                <c:pt idx="32">
                  <c:v>180.95677384615388</c:v>
                </c:pt>
                <c:pt idx="33">
                  <c:v>181.69608406466511</c:v>
                </c:pt>
                <c:pt idx="34">
                  <c:v>189.26562584562012</c:v>
                </c:pt>
                <c:pt idx="35">
                  <c:v>170.78623611903788</c:v>
                </c:pt>
                <c:pt idx="36">
                  <c:v>167.20848557993733</c:v>
                </c:pt>
                <c:pt idx="37">
                  <c:v>170.4349486273035</c:v>
                </c:pt>
                <c:pt idx="38">
                  <c:v>168.82386191504685</c:v>
                </c:pt>
                <c:pt idx="39">
                  <c:v>185.60053552217954</c:v>
                </c:pt>
                <c:pt idx="40">
                  <c:v>199.84190000000001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7EEF-4523-8341-0832B1E28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Billions of constant (2022)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'20_21 imports exports by sector'!$B$18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46-497B-9A4F-164A836C6A5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46-497B-9A4F-164A836C6A5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46-497B-9A4F-164A836C6A5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46-497B-9A4F-164A836C6A5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46-497B-9A4F-164A836C6A5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46-497B-9A4F-164A836C6A5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046-497B-9A4F-164A836C6A5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046-497B-9A4F-164A836C6A5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046-497B-9A4F-164A836C6A5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046-497B-9A4F-164A836C6A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046-497B-9A4F-164A836C6A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046-497B-9A4F-164A836C6A5E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046-497B-9A4F-164A836C6A5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046-497B-9A4F-164A836C6A5E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046-497B-9A4F-164A836C6A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046-497B-9A4F-164A836C6A5E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046-497B-9A4F-164A836C6A5E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046-497B-9A4F-164A836C6A5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046-497B-9A4F-164A836C6A5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046-497B-9A4F-164A836C6A5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046-497B-9A4F-164A836C6A5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046-497B-9A4F-164A836C6A5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046-497B-9A4F-164A836C6A5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046-497B-9A4F-164A836C6A5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046-497B-9A4F-164A836C6A5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046-497B-9A4F-164A836C6A5E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046-497B-9A4F-164A836C6A5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046-497B-9A4F-164A836C6A5E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046-497B-9A4F-164A836C6A5E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046-497B-9A4F-164A836C6A5E}"/>
              </c:ext>
            </c:extLst>
          </c:dPt>
          <c:cat>
            <c:multiLvlStrRef>
              <c:f>'20_21 imports exports by sector'!$C$16:$AQ$17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Petroleum + other 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'20_21 imports exports by sector'!$C$18:$AQ$18</c:f>
              <c:numCache>
                <c:formatCode>_ * #\ ##0_ ;_ * \-#\ ##0_ ;_ * "-"??_ ;_ @_ </c:formatCode>
                <c:ptCount val="41"/>
                <c:pt idx="0">
                  <c:v>0.47553398927780893</c:v>
                </c:pt>
                <c:pt idx="1">
                  <c:v>0.62894148582840304</c:v>
                </c:pt>
                <c:pt idx="2">
                  <c:v>0.76787097602958887</c:v>
                </c:pt>
                <c:pt idx="3">
                  <c:v>0.6741079112971875</c:v>
                </c:pt>
                <c:pt idx="4">
                  <c:v>0.70377853168125626</c:v>
                </c:pt>
                <c:pt idx="5">
                  <c:v>0.77103840434335225</c:v>
                </c:pt>
                <c:pt idx="6">
                  <c:v>0.80284696393420407</c:v>
                </c:pt>
                <c:pt idx="7">
                  <c:v>0.84381580892786046</c:v>
                </c:pt>
                <c:pt idx="8">
                  <c:v>0.90935344281717745</c:v>
                </c:pt>
                <c:pt idx="9">
                  <c:v>0.70713582921885521</c:v>
                </c:pt>
                <c:pt idx="10">
                  <c:v>0.71581350020257284</c:v>
                </c:pt>
                <c:pt idx="11">
                  <c:v>0.76990012766118066</c:v>
                </c:pt>
                <c:pt idx="12">
                  <c:v>0.85830008254054546</c:v>
                </c:pt>
                <c:pt idx="14">
                  <c:v>3.9160434494983116</c:v>
                </c:pt>
                <c:pt idx="15">
                  <c:v>5.0175871778677692</c:v>
                </c:pt>
                <c:pt idx="16">
                  <c:v>6.5079971558652696</c:v>
                </c:pt>
                <c:pt idx="17">
                  <c:v>6.1605370788630944</c:v>
                </c:pt>
                <c:pt idx="18">
                  <c:v>6.6442942886785952</c:v>
                </c:pt>
                <c:pt idx="19">
                  <c:v>4.383035636035971</c:v>
                </c:pt>
                <c:pt idx="20">
                  <c:v>2.3055791005026309</c:v>
                </c:pt>
                <c:pt idx="21">
                  <c:v>3.4582006534708096</c:v>
                </c:pt>
                <c:pt idx="22">
                  <c:v>4.8234739512430362</c:v>
                </c:pt>
                <c:pt idx="23">
                  <c:v>3.9302595069292776</c:v>
                </c:pt>
                <c:pt idx="24">
                  <c:v>3.7926495369319002</c:v>
                </c:pt>
                <c:pt idx="25">
                  <c:v>3.3867034209811071</c:v>
                </c:pt>
                <c:pt idx="26">
                  <c:v>5.5070394402814085</c:v>
                </c:pt>
                <c:pt idx="28">
                  <c:v>13.846584606691174</c:v>
                </c:pt>
                <c:pt idx="29">
                  <c:v>17.443478351921943</c:v>
                </c:pt>
                <c:pt idx="30">
                  <c:v>18.270020818566614</c:v>
                </c:pt>
                <c:pt idx="31">
                  <c:v>17.940424496653691</c:v>
                </c:pt>
                <c:pt idx="32">
                  <c:v>17.341503772006099</c:v>
                </c:pt>
                <c:pt idx="33">
                  <c:v>17.639936337116541</c:v>
                </c:pt>
                <c:pt idx="34">
                  <c:v>14.225363760486621</c:v>
                </c:pt>
                <c:pt idx="35">
                  <c:v>15.630675044413584</c:v>
                </c:pt>
                <c:pt idx="36">
                  <c:v>18.283798499390809</c:v>
                </c:pt>
                <c:pt idx="37">
                  <c:v>16.508694174137997</c:v>
                </c:pt>
                <c:pt idx="38">
                  <c:v>14.712579008230856</c:v>
                </c:pt>
                <c:pt idx="39">
                  <c:v>16.738102858859389</c:v>
                </c:pt>
                <c:pt idx="40">
                  <c:v>19.716713932415622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9046-497B-9A4F-164A836C6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Billions of current US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'20_21 imports exports by sector'!$B$10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F1-48F9-932B-17E9107A436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F1-48F9-932B-17E9107A436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F1-48F9-932B-17E9107A436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F1-48F9-932B-17E9107A436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F1-48F9-932B-17E9107A436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F1-48F9-932B-17E9107A436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F1-48F9-932B-17E9107A436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F1-48F9-932B-17E9107A436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F1-48F9-932B-17E9107A436C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F1-48F9-932B-17E9107A436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F1-48F9-932B-17E9107A43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F1-48F9-932B-17E9107A436C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AF1-48F9-932B-17E9107A436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AF1-48F9-932B-17E9107A436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AF1-48F9-932B-17E9107A43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8AF1-48F9-932B-17E9107A436C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AF1-48F9-932B-17E9107A436C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AF1-48F9-932B-17E9107A436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AF1-48F9-932B-17E9107A436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AF1-48F9-932B-17E9107A436C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AF1-48F9-932B-17E9107A436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AF1-48F9-932B-17E9107A436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AF1-48F9-932B-17E9107A436C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AF1-48F9-932B-17E9107A436C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8AF1-48F9-932B-17E9107A436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AF1-48F9-932B-17E9107A436C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8AF1-48F9-932B-17E9107A436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8AF1-48F9-932B-17E9107A436C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8AF1-48F9-932B-17E9107A436C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8AF1-48F9-932B-17E9107A436C}"/>
              </c:ext>
            </c:extLst>
          </c:dPt>
          <c:cat>
            <c:multiLvlStrRef>
              <c:f>'20_21 imports exports by sector'!$C$8:$AQ$9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'20_21 imports exports by sector'!$C$10:$AQ$10</c:f>
              <c:numCache>
                <c:formatCode>_ * #\ ##0_ ;_ * \-#\ ##0_ ;_ * "-"??_ ;_ @_ </c:formatCode>
                <c:ptCount val="41"/>
                <c:pt idx="0">
                  <c:v>0.80479159456381888</c:v>
                </c:pt>
                <c:pt idx="1">
                  <c:v>0.9574418923756477</c:v>
                </c:pt>
                <c:pt idx="2">
                  <c:v>0.93869316562685567</c:v>
                </c:pt>
                <c:pt idx="3">
                  <c:v>1.0135745038537194</c:v>
                </c:pt>
                <c:pt idx="4">
                  <c:v>1.2250780355933928</c:v>
                </c:pt>
                <c:pt idx="5">
                  <c:v>1.1670442332551034</c:v>
                </c:pt>
                <c:pt idx="6">
                  <c:v>1.0997582758606366</c:v>
                </c:pt>
                <c:pt idx="7">
                  <c:v>1.3444455893573117</c:v>
                </c:pt>
                <c:pt idx="8">
                  <c:v>1.3708170149394427</c:v>
                </c:pt>
                <c:pt idx="9">
                  <c:v>1.2508587657865642</c:v>
                </c:pt>
                <c:pt idx="10">
                  <c:v>1.4363000586195203</c:v>
                </c:pt>
                <c:pt idx="11">
                  <c:v>1.6470805240693061</c:v>
                </c:pt>
                <c:pt idx="12">
                  <c:v>1.924563374403655</c:v>
                </c:pt>
                <c:pt idx="14">
                  <c:v>7.773057080088309</c:v>
                </c:pt>
                <c:pt idx="15">
                  <c:v>10.888346247093207</c:v>
                </c:pt>
                <c:pt idx="16">
                  <c:v>11.181143054980231</c:v>
                </c:pt>
                <c:pt idx="17">
                  <c:v>9.8572189581452179</c:v>
                </c:pt>
                <c:pt idx="18">
                  <c:v>9.4208474342899304</c:v>
                </c:pt>
                <c:pt idx="19">
                  <c:v>7.7323819383716277</c:v>
                </c:pt>
                <c:pt idx="20">
                  <c:v>6.1107384073830335</c:v>
                </c:pt>
                <c:pt idx="21">
                  <c:v>8.5177015357671237</c:v>
                </c:pt>
                <c:pt idx="22">
                  <c:v>9.3640226065974712</c:v>
                </c:pt>
                <c:pt idx="23">
                  <c:v>8.887764142387077</c:v>
                </c:pt>
                <c:pt idx="24">
                  <c:v>9.8758893251795339</c:v>
                </c:pt>
                <c:pt idx="25">
                  <c:v>13.951496327788863</c:v>
                </c:pt>
                <c:pt idx="26">
                  <c:v>15.090226200829758</c:v>
                </c:pt>
                <c:pt idx="28">
                  <c:v>8.5452818530198318</c:v>
                </c:pt>
                <c:pt idx="29">
                  <c:v>10.62227149928246</c:v>
                </c:pt>
                <c:pt idx="30">
                  <c:v>10.037995920750518</c:v>
                </c:pt>
                <c:pt idx="31">
                  <c:v>9.1121193875059774</c:v>
                </c:pt>
                <c:pt idx="32">
                  <c:v>11.439655068597791</c:v>
                </c:pt>
                <c:pt idx="33">
                  <c:v>11.04615006418123</c:v>
                </c:pt>
                <c:pt idx="34">
                  <c:v>9.1358345392774858</c:v>
                </c:pt>
                <c:pt idx="35">
                  <c:v>10.490311109133925</c:v>
                </c:pt>
                <c:pt idx="36">
                  <c:v>11.808837417225998</c:v>
                </c:pt>
                <c:pt idx="37">
                  <c:v>10.672202760507046</c:v>
                </c:pt>
                <c:pt idx="38">
                  <c:v>10.07406166669176</c:v>
                </c:pt>
                <c:pt idx="39">
                  <c:v>11.741100772121275</c:v>
                </c:pt>
                <c:pt idx="40">
                  <c:v>13.1458346278619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AF1-48F9-932B-17E9107A4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Billions of current US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'20_21 imports exports by sector'!$B$14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BF-464F-99AF-A2DCB7502BD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BF-464F-99AF-A2DCB7502BD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BF-464F-99AF-A2DCB7502BD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BF-464F-99AF-A2DCB7502BD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BF-464F-99AF-A2DCB7502BD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BF-464F-99AF-A2DCB7502BD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BF-464F-99AF-A2DCB7502BD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BF-464F-99AF-A2DCB7502BD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BF-464F-99AF-A2DCB7502BD6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1BF-464F-99AF-A2DCB7502BD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1BF-464F-99AF-A2DCB7502BD6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1BF-464F-99AF-A2DCB7502BD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1BF-464F-99AF-A2DCB7502BD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1BF-464F-99AF-A2DCB7502BD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1BF-464F-99AF-A2DCB7502BD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1BF-464F-99AF-A2DCB7502BD6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1BF-464F-99AF-A2DCB7502BD6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F1BF-464F-99AF-A2DCB7502BD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F1BF-464F-99AF-A2DCB7502BD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F1BF-464F-99AF-A2DCB7502BD6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F1BF-464F-99AF-A2DCB7502BD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F1BF-464F-99AF-A2DCB7502BD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F1BF-464F-99AF-A2DCB7502BD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F1BF-464F-99AF-A2DCB7502BD6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F1BF-464F-99AF-A2DCB7502BD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F1BF-464F-99AF-A2DCB7502BD6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F1BF-464F-99AF-A2DCB7502BD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F1BF-464F-99AF-A2DCB7502BD6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F1BF-464F-99AF-A2DCB7502BD6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F1BF-464F-99AF-A2DCB7502BD6}"/>
              </c:ext>
            </c:extLst>
          </c:dPt>
          <c:cat>
            <c:multiLvlStrRef>
              <c:f>'20_21 imports exports by sector'!$C$12:$AQ$13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Petroleum + other 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'20_21 imports exports by sector'!$C$14:$AQ$14</c:f>
              <c:numCache>
                <c:formatCode>_ * #\ ##0_ ;_ * \-#\ ##0_ ;_ * "-"??_ ;_ @_ </c:formatCode>
                <c:ptCount val="41"/>
                <c:pt idx="0">
                  <c:v>6.4092846263345198</c:v>
                </c:pt>
                <c:pt idx="1">
                  <c:v>7.6167177142857154</c:v>
                </c:pt>
                <c:pt idx="2">
                  <c:v>9.7031265877287414</c:v>
                </c:pt>
                <c:pt idx="3">
                  <c:v>9.3067830957230182</c:v>
                </c:pt>
                <c:pt idx="4">
                  <c:v>11.119019807692307</c:v>
                </c:pt>
                <c:pt idx="5">
                  <c:v>12.645990946882215</c:v>
                </c:pt>
                <c:pt idx="6">
                  <c:v>16.629182480485692</c:v>
                </c:pt>
                <c:pt idx="7">
                  <c:v>13.784991602119852</c:v>
                </c:pt>
                <c:pt idx="8">
                  <c:v>12.896645924764892</c:v>
                </c:pt>
                <c:pt idx="9">
                  <c:v>11.285819481007898</c:v>
                </c:pt>
                <c:pt idx="10">
                  <c:v>12.042240460763143</c:v>
                </c:pt>
                <c:pt idx="11">
                  <c:v>12.181063360111771</c:v>
                </c:pt>
                <c:pt idx="12">
                  <c:v>13.057799999999999</c:v>
                </c:pt>
                <c:pt idx="14">
                  <c:v>52.901207402135228</c:v>
                </c:pt>
                <c:pt idx="15">
                  <c:v>60.930800228571428</c:v>
                </c:pt>
                <c:pt idx="16">
                  <c:v>82.013494079655544</c:v>
                </c:pt>
                <c:pt idx="17">
                  <c:v>84.863246028513274</c:v>
                </c:pt>
                <c:pt idx="18">
                  <c:v>105.00710942307693</c:v>
                </c:pt>
                <c:pt idx="19">
                  <c:v>71.886957782909931</c:v>
                </c:pt>
                <c:pt idx="20">
                  <c:v>47.857631916738939</c:v>
                </c:pt>
                <c:pt idx="21">
                  <c:v>56.452634651447212</c:v>
                </c:pt>
                <c:pt idx="22">
                  <c:v>68.521907680250791</c:v>
                </c:pt>
                <c:pt idx="23">
                  <c:v>62.8045235050771</c:v>
                </c:pt>
                <c:pt idx="24">
                  <c:v>63.181323686105124</c:v>
                </c:pt>
                <c:pt idx="25">
                  <c:v>53.506124345092566</c:v>
                </c:pt>
                <c:pt idx="26">
                  <c:v>83.701700000000017</c:v>
                </c:pt>
                <c:pt idx="28">
                  <c:v>186.71718396204037</c:v>
                </c:pt>
                <c:pt idx="29">
                  <c:v>210.96041394285717</c:v>
                </c:pt>
                <c:pt idx="30">
                  <c:v>231.07469817007541</c:v>
                </c:pt>
                <c:pt idx="31">
                  <c:v>247.31945458248481</c:v>
                </c:pt>
                <c:pt idx="32">
                  <c:v>274.31976750000001</c:v>
                </c:pt>
                <c:pt idx="33">
                  <c:v>289.54127612009233</c:v>
                </c:pt>
                <c:pt idx="34">
                  <c:v>295.71492645273207</c:v>
                </c:pt>
                <c:pt idx="35">
                  <c:v>255.29126017121894</c:v>
                </c:pt>
                <c:pt idx="36">
                  <c:v>259.59606410658313</c:v>
                </c:pt>
                <c:pt idx="37">
                  <c:v>263.33453523881155</c:v>
                </c:pt>
                <c:pt idx="38">
                  <c:v>244.36853794096484</c:v>
                </c:pt>
                <c:pt idx="39">
                  <c:v>264.82276688787988</c:v>
                </c:pt>
                <c:pt idx="40">
                  <c:v>300.21870000000001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F1BF-464F-99AF-A2DCB7502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Billions of constant (2022)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'22. Investment value'!$A$7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'22. Investment value'!$B$5:$K$6</c:f>
              <c:multiLvlStrCache>
                <c:ptCount val="10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'22. Investment value'!$B$7:$K$7</c:f>
              <c:numCache>
                <c:formatCode>_-* #\ ##0_-;\-* #\ ##0_-;_-* "-"??_-;_-@_-</c:formatCode>
                <c:ptCount val="10"/>
                <c:pt idx="0">
                  <c:v>161.29196199257245</c:v>
                </c:pt>
                <c:pt idx="1">
                  <c:v>155.45750968062856</c:v>
                </c:pt>
                <c:pt idx="2">
                  <c:v>159.64395470482742</c:v>
                </c:pt>
                <c:pt idx="3">
                  <c:v>166.329254830004</c:v>
                </c:pt>
                <c:pt idx="4">
                  <c:v>174.09582435264093</c:v>
                </c:pt>
                <c:pt idx="5">
                  <c:v>170.33463535627732</c:v>
                </c:pt>
                <c:pt idx="6">
                  <c:v>163.07183250466764</c:v>
                </c:pt>
                <c:pt idx="7">
                  <c:v>155.04017164241517</c:v>
                </c:pt>
                <c:pt idx="8">
                  <c:v>151.01878627823535</c:v>
                </c:pt>
                <c:pt idx="9">
                  <c:v>158.41422227244951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4-434F-AB87-34642D196821}"/>
            </c:ext>
          </c:extLst>
        </c:ser>
        <c:ser>
          <c:idx val="2"/>
          <c:order val="1"/>
          <c:tx>
            <c:strRef>
              <c:f>'22. Investment value'!$A$8</c:f>
              <c:strCache>
                <c:ptCount val="1"/>
                <c:pt idx="0">
                  <c:v>State-owned corporations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'22. Investment value'!$B$5:$K$6</c:f>
              <c:multiLvlStrCache>
                <c:ptCount val="10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'22. Investment value'!$B$8:$K$8</c:f>
              <c:numCache>
                <c:formatCode>_-* #\ ##0_-;\-* #\ ##0_-;_-* "-"??_-;_-@_-</c:formatCode>
                <c:ptCount val="10"/>
                <c:pt idx="0">
                  <c:v>96.459688520785576</c:v>
                </c:pt>
                <c:pt idx="1">
                  <c:v>96.420368784680036</c:v>
                </c:pt>
                <c:pt idx="2">
                  <c:v>76.688800417367844</c:v>
                </c:pt>
                <c:pt idx="3">
                  <c:v>84.877767528563595</c:v>
                </c:pt>
                <c:pt idx="4">
                  <c:v>88.334100942113139</c:v>
                </c:pt>
                <c:pt idx="5">
                  <c:v>92.233387928471842</c:v>
                </c:pt>
                <c:pt idx="6">
                  <c:v>92.018494752249495</c:v>
                </c:pt>
                <c:pt idx="7">
                  <c:v>91.104014177792763</c:v>
                </c:pt>
                <c:pt idx="8">
                  <c:v>90.684387021881463</c:v>
                </c:pt>
                <c:pt idx="9">
                  <c:v>89.686957855037576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4-434F-AB87-34642D196821}"/>
            </c:ext>
          </c:extLst>
        </c:ser>
        <c:ser>
          <c:idx val="1"/>
          <c:order val="2"/>
          <c:tx>
            <c:strRef>
              <c:f>'22. Investment value'!$A$9</c:f>
              <c:strCache>
                <c:ptCount val="1"/>
                <c:pt idx="0">
                  <c:v>Private business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'22. Investment value'!$B$5:$K$6</c:f>
              <c:multiLvlStrCache>
                <c:ptCount val="10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'22. Investment value'!$B$9:$K$9</c:f>
              <c:numCache>
                <c:formatCode>_-* #\ ##0_-;\-* #\ ##0_-;_-* "-"??_-;_-@_-</c:formatCode>
                <c:ptCount val="10"/>
                <c:pt idx="0">
                  <c:v>725.08218532579053</c:v>
                </c:pt>
                <c:pt idx="1">
                  <c:v>701.66018882918354</c:v>
                </c:pt>
                <c:pt idx="2">
                  <c:v>506.52495609402365</c:v>
                </c:pt>
                <c:pt idx="3">
                  <c:v>596.22287741754383</c:v>
                </c:pt>
                <c:pt idx="4">
                  <c:v>629.60812134155708</c:v>
                </c:pt>
                <c:pt idx="5">
                  <c:v>601.40748873550433</c:v>
                </c:pt>
                <c:pt idx="6">
                  <c:v>606.56187310505243</c:v>
                </c:pt>
                <c:pt idx="7">
                  <c:v>605.74790649981173</c:v>
                </c:pt>
                <c:pt idx="8">
                  <c:v>623.45588225923052</c:v>
                </c:pt>
                <c:pt idx="9">
                  <c:v>648.71348092868948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A4-434F-AB87-34642D1968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(2021) rand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9999981517904898E-2"/>
          <c:y val="1.5713663236400104E-2"/>
          <c:w val="0.89999991375022281"/>
          <c:h val="7.2689302727846572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3"/>
          <c:tx>
            <c:strRef>
              <c:f>'23. Long run investment'!$E$5</c:f>
              <c:strCache>
                <c:ptCount val="1"/>
                <c:pt idx="0">
                  <c:v>Investment rate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numRef>
              <c:f>'23. Long run investment'!$A$6:$A$54</c:f>
              <c:numCache>
                <c:formatCode>General</c:formatCod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'23. Long run investment'!$E$6:$E$54</c:f>
              <c:numCache>
                <c:formatCode>0%</c:formatCode>
                <c:ptCount val="49"/>
                <c:pt idx="0">
                  <c:v>0.18100174075119127</c:v>
                </c:pt>
                <c:pt idx="1">
                  <c:v>0.17301150034772347</c:v>
                </c:pt>
                <c:pt idx="2">
                  <c:v>0.17318804128742998</c:v>
                </c:pt>
                <c:pt idx="3">
                  <c:v>0.17548227173115588</c:v>
                </c:pt>
                <c:pt idx="4">
                  <c:v>0.18053810941131215</c:v>
                </c:pt>
                <c:pt idx="5">
                  <c:v>0.17398110615916915</c:v>
                </c:pt>
                <c:pt idx="6">
                  <c:v>0.17811950850708047</c:v>
                </c:pt>
                <c:pt idx="7">
                  <c:v>0.17972104741185918</c:v>
                </c:pt>
                <c:pt idx="8">
                  <c:v>0.17681446824213698</c:v>
                </c:pt>
                <c:pt idx="9">
                  <c:v>0.1814656541093474</c:v>
                </c:pt>
                <c:pt idx="10">
                  <c:v>0.17657219687801626</c:v>
                </c:pt>
                <c:pt idx="11">
                  <c:v>0.18244196214523947</c:v>
                </c:pt>
                <c:pt idx="12">
                  <c:v>0.18040657590771125</c:v>
                </c:pt>
                <c:pt idx="13">
                  <c:v>0.18485316118027464</c:v>
                </c:pt>
                <c:pt idx="14">
                  <c:v>0.18809012023298094</c:v>
                </c:pt>
                <c:pt idx="15">
                  <c:v>0.18950743147294372</c:v>
                </c:pt>
                <c:pt idx="16">
                  <c:v>0.18641948034655753</c:v>
                </c:pt>
                <c:pt idx="17">
                  <c:v>0.181743474701964</c:v>
                </c:pt>
                <c:pt idx="18">
                  <c:v>0.17999593421777133</c:v>
                </c:pt>
                <c:pt idx="19">
                  <c:v>0.18394860203724564</c:v>
                </c:pt>
                <c:pt idx="20">
                  <c:v>0.17941423493829689</c:v>
                </c:pt>
                <c:pt idx="21">
                  <c:v>0.1784773470760557</c:v>
                </c:pt>
                <c:pt idx="22">
                  <c:v>0.18284032707599751</c:v>
                </c:pt>
                <c:pt idx="23">
                  <c:v>0.17959664214358925</c:v>
                </c:pt>
                <c:pt idx="24">
                  <c:v>0.17774935745179182</c:v>
                </c:pt>
                <c:pt idx="25">
                  <c:v>0.18047115616715043</c:v>
                </c:pt>
                <c:pt idx="26">
                  <c:v>0.16852726513377961</c:v>
                </c:pt>
                <c:pt idx="27">
                  <c:v>0.17109247263941613</c:v>
                </c:pt>
                <c:pt idx="28">
                  <c:v>0.16762055723328759</c:v>
                </c:pt>
                <c:pt idx="29">
                  <c:v>0.1616645208013224</c:v>
                </c:pt>
                <c:pt idx="30">
                  <c:v>0.16223761466525952</c:v>
                </c:pt>
                <c:pt idx="31">
                  <c:v>0.16450577002069039</c:v>
                </c:pt>
                <c:pt idx="32">
                  <c:v>0.16380152305173101</c:v>
                </c:pt>
                <c:pt idx="33">
                  <c:v>0.15999576250592401</c:v>
                </c:pt>
                <c:pt idx="34">
                  <c:v>0.15908665167293165</c:v>
                </c:pt>
                <c:pt idx="35">
                  <c:v>0.15513371551392741</c:v>
                </c:pt>
                <c:pt idx="36">
                  <c:v>0.15858284550047308</c:v>
                </c:pt>
                <c:pt idx="37">
                  <c:v>0.15431086862868199</c:v>
                </c:pt>
                <c:pt idx="38">
                  <c:v>0.15506659389280825</c:v>
                </c:pt>
                <c:pt idx="39">
                  <c:v>0.14896634449840085</c:v>
                </c:pt>
                <c:pt idx="40">
                  <c:v>0.14313838520186237</c:v>
                </c:pt>
                <c:pt idx="41">
                  <c:v>0.13432524079385474</c:v>
                </c:pt>
                <c:pt idx="42">
                  <c:v>0.13613307946012729</c:v>
                </c:pt>
                <c:pt idx="43">
                  <c:v>0.1362895316076474</c:v>
                </c:pt>
                <c:pt idx="44">
                  <c:v>0.13031977294261463</c:v>
                </c:pt>
                <c:pt idx="45">
                  <c:v>0.12887788396606942</c:v>
                </c:pt>
                <c:pt idx="46">
                  <c:v>0.13005714857065345</c:v>
                </c:pt>
                <c:pt idx="47">
                  <c:v>0.13162598643911091</c:v>
                </c:pt>
                <c:pt idx="48">
                  <c:v>0.13677983491127307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D-4886-A84D-54A5A332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63076768"/>
        <c:axId val="1163073856"/>
      </c:barChart>
      <c:lineChart>
        <c:grouping val="standard"/>
        <c:varyColors val="0"/>
        <c:ser>
          <c:idx val="0"/>
          <c:order val="0"/>
          <c:tx>
            <c:strRef>
              <c:f>'23. Long run investment'!$B$5</c:f>
              <c:strCache>
                <c:ptCount val="1"/>
                <c:pt idx="0">
                  <c:v>General government 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6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numRef>
              <c:f>'23. Long run investment'!$A$6:$A$54</c:f>
              <c:numCache>
                <c:formatCode>General</c:formatCod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'23. Long run investment'!$B$6:$B$54</c:f>
              <c:numCache>
                <c:formatCode>_-* #\ ##0_-;\-* #\ ##0_-;_-* "-"??_-;_-@_-</c:formatCode>
                <c:ptCount val="49"/>
                <c:pt idx="0">
                  <c:v>171.51845578066366</c:v>
                </c:pt>
                <c:pt idx="1">
                  <c:v>165.98522539171861</c:v>
                </c:pt>
                <c:pt idx="2">
                  <c:v>163.46084460963345</c:v>
                </c:pt>
                <c:pt idx="3">
                  <c:v>185.42629036495572</c:v>
                </c:pt>
                <c:pt idx="4">
                  <c:v>222.21921226256137</c:v>
                </c:pt>
                <c:pt idx="5">
                  <c:v>183.22838169399913</c:v>
                </c:pt>
                <c:pt idx="6">
                  <c:v>178.30318830006033</c:v>
                </c:pt>
                <c:pt idx="7">
                  <c:v>182.98264315604024</c:v>
                </c:pt>
                <c:pt idx="8">
                  <c:v>183.42890002707409</c:v>
                </c:pt>
                <c:pt idx="9">
                  <c:v>169.96223680139582</c:v>
                </c:pt>
                <c:pt idx="10">
                  <c:v>182.33621202321422</c:v>
                </c:pt>
                <c:pt idx="11">
                  <c:v>197.260705607245</c:v>
                </c:pt>
                <c:pt idx="12">
                  <c:v>190.12320848325737</c:v>
                </c:pt>
                <c:pt idx="13">
                  <c:v>185.36136944345878</c:v>
                </c:pt>
                <c:pt idx="14">
                  <c:v>180.55628251318979</c:v>
                </c:pt>
                <c:pt idx="15">
                  <c:v>185.60433400633534</c:v>
                </c:pt>
                <c:pt idx="16">
                  <c:v>192.90542640457664</c:v>
                </c:pt>
                <c:pt idx="17">
                  <c:v>196.77098037238434</c:v>
                </c:pt>
                <c:pt idx="18">
                  <c:v>195.75568289238038</c:v>
                </c:pt>
                <c:pt idx="19">
                  <c:v>192.72597592481054</c:v>
                </c:pt>
                <c:pt idx="20">
                  <c:v>195.73150255371303</c:v>
                </c:pt>
                <c:pt idx="21">
                  <c:v>203.33058485212206</c:v>
                </c:pt>
                <c:pt idx="22">
                  <c:v>219.48071694937354</c:v>
                </c:pt>
                <c:pt idx="23">
                  <c:v>233.36379604160334</c:v>
                </c:pt>
                <c:pt idx="24">
                  <c:v>233.84507133565472</c:v>
                </c:pt>
                <c:pt idx="25">
                  <c:v>229.13722635239193</c:v>
                </c:pt>
                <c:pt idx="26">
                  <c:v>207.93864426734427</c:v>
                </c:pt>
                <c:pt idx="27">
                  <c:v>197.89167250386888</c:v>
                </c:pt>
                <c:pt idx="28">
                  <c:v>196.15771305120904</c:v>
                </c:pt>
                <c:pt idx="29">
                  <c:v>194.71130319022117</c:v>
                </c:pt>
                <c:pt idx="30">
                  <c:v>203.37508143093584</c:v>
                </c:pt>
                <c:pt idx="31">
                  <c:v>187.68120360267832</c:v>
                </c:pt>
                <c:pt idx="32">
                  <c:v>184.76564171339504</c:v>
                </c:pt>
                <c:pt idx="33">
                  <c:v>182.81942054452225</c:v>
                </c:pt>
                <c:pt idx="34">
                  <c:v>185.81397993489085</c:v>
                </c:pt>
                <c:pt idx="35">
                  <c:v>183.06958213054594</c:v>
                </c:pt>
                <c:pt idx="36">
                  <c:v>182.43405888928982</c:v>
                </c:pt>
                <c:pt idx="37">
                  <c:v>176.02019031258558</c:v>
                </c:pt>
                <c:pt idx="38">
                  <c:v>167.07875289364483</c:v>
                </c:pt>
                <c:pt idx="39">
                  <c:v>161.29196199257245</c:v>
                </c:pt>
                <c:pt idx="40">
                  <c:v>155.45750968062856</c:v>
                </c:pt>
                <c:pt idx="41">
                  <c:v>159.64395470482742</c:v>
                </c:pt>
                <c:pt idx="42">
                  <c:v>166.329254830004</c:v>
                </c:pt>
                <c:pt idx="43">
                  <c:v>174.09582435264093</c:v>
                </c:pt>
                <c:pt idx="44">
                  <c:v>170.33463535627732</c:v>
                </c:pt>
                <c:pt idx="45">
                  <c:v>163.07183250466764</c:v>
                </c:pt>
                <c:pt idx="46">
                  <c:v>155.04017164241517</c:v>
                </c:pt>
                <c:pt idx="47">
                  <c:v>151.01878627823535</c:v>
                </c:pt>
                <c:pt idx="48">
                  <c:v>158.41422227244951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89D-4886-A84D-54A5A332A7B3}"/>
            </c:ext>
          </c:extLst>
        </c:ser>
        <c:ser>
          <c:idx val="1"/>
          <c:order val="1"/>
          <c:tx>
            <c:strRef>
              <c:f>'23. Long run investment'!$C$5</c:f>
              <c:strCache>
                <c:ptCount val="1"/>
                <c:pt idx="0">
                  <c:v>State-owned corporations</c:v>
                </c:pt>
              </c:strCache>
            </c:strRef>
          </c:tx>
          <c:spPr>
            <a:ln w="38100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'23. Long run investment'!$A$6:$A$54</c:f>
              <c:numCache>
                <c:formatCode>General</c:formatCod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'23. Long run investment'!$C$6:$C$54</c:f>
              <c:numCache>
                <c:formatCode>_-* #\ ##0_-;\-* #\ ##0_-;_-* "-"??_-;_-@_-</c:formatCode>
                <c:ptCount val="49"/>
                <c:pt idx="0">
                  <c:v>160.98290936044913</c:v>
                </c:pt>
                <c:pt idx="1">
                  <c:v>153.4625692221166</c:v>
                </c:pt>
                <c:pt idx="2">
                  <c:v>151.14855925325293</c:v>
                </c:pt>
                <c:pt idx="3">
                  <c:v>153.50926769503437</c:v>
                </c:pt>
                <c:pt idx="4">
                  <c:v>155.84721241772218</c:v>
                </c:pt>
                <c:pt idx="5">
                  <c:v>165.64561761687725</c:v>
                </c:pt>
                <c:pt idx="6">
                  <c:v>175.20145296052092</c:v>
                </c:pt>
                <c:pt idx="7">
                  <c:v>168.87676671889082</c:v>
                </c:pt>
                <c:pt idx="8">
                  <c:v>160.56441856763101</c:v>
                </c:pt>
                <c:pt idx="9">
                  <c:v>165.10865604989559</c:v>
                </c:pt>
                <c:pt idx="10">
                  <c:v>168.36807538021679</c:v>
                </c:pt>
                <c:pt idx="11">
                  <c:v>173.66411280860925</c:v>
                </c:pt>
                <c:pt idx="12">
                  <c:v>182.19652634887061</c:v>
                </c:pt>
                <c:pt idx="13">
                  <c:v>191.58266868121075</c:v>
                </c:pt>
                <c:pt idx="14">
                  <c:v>192.5322457464444</c:v>
                </c:pt>
                <c:pt idx="15">
                  <c:v>197.87947147197366</c:v>
                </c:pt>
                <c:pt idx="16">
                  <c:v>180.33991494990269</c:v>
                </c:pt>
                <c:pt idx="17">
                  <c:v>168.25943753788854</c:v>
                </c:pt>
                <c:pt idx="18">
                  <c:v>169.52148264946985</c:v>
                </c:pt>
                <c:pt idx="19">
                  <c:v>180.07784443256853</c:v>
                </c:pt>
                <c:pt idx="20">
                  <c:v>186.4363688080191</c:v>
                </c:pt>
                <c:pt idx="21">
                  <c:v>183.93060856585788</c:v>
                </c:pt>
                <c:pt idx="22">
                  <c:v>186.85677695173439</c:v>
                </c:pt>
                <c:pt idx="23">
                  <c:v>177.29234535846143</c:v>
                </c:pt>
                <c:pt idx="24">
                  <c:v>170.05131027948434</c:v>
                </c:pt>
                <c:pt idx="25">
                  <c:v>167.77570023225903</c:v>
                </c:pt>
                <c:pt idx="26">
                  <c:v>160.53210111240986</c:v>
                </c:pt>
                <c:pt idx="27">
                  <c:v>160.95934807421588</c:v>
                </c:pt>
                <c:pt idx="28">
                  <c:v>158.23573008915494</c:v>
                </c:pt>
                <c:pt idx="29">
                  <c:v>152.18980052834206</c:v>
                </c:pt>
                <c:pt idx="30">
                  <c:v>146.25701900284653</c:v>
                </c:pt>
                <c:pt idx="31">
                  <c:v>146.09965442819336</c:v>
                </c:pt>
                <c:pt idx="32">
                  <c:v>139.68847121480778</c:v>
                </c:pt>
                <c:pt idx="33">
                  <c:v>133.5292112239255</c:v>
                </c:pt>
                <c:pt idx="34">
                  <c:v>125.15564445927289</c:v>
                </c:pt>
                <c:pt idx="35">
                  <c:v>114.32292571314494</c:v>
                </c:pt>
                <c:pt idx="36">
                  <c:v>105.36124480529918</c:v>
                </c:pt>
                <c:pt idx="37">
                  <c:v>100.56836405013878</c:v>
                </c:pt>
                <c:pt idx="38">
                  <c:v>100.07415725293603</c:v>
                </c:pt>
                <c:pt idx="39">
                  <c:v>96.459688520785576</c:v>
                </c:pt>
                <c:pt idx="40">
                  <c:v>96.420368784680036</c:v>
                </c:pt>
                <c:pt idx="41">
                  <c:v>76.688800417367844</c:v>
                </c:pt>
                <c:pt idx="42">
                  <c:v>84.877767528563595</c:v>
                </c:pt>
                <c:pt idx="43">
                  <c:v>88.334100942113139</c:v>
                </c:pt>
                <c:pt idx="44">
                  <c:v>92.233387928471842</c:v>
                </c:pt>
                <c:pt idx="45">
                  <c:v>92.018494752249495</c:v>
                </c:pt>
                <c:pt idx="46">
                  <c:v>91.104014177792763</c:v>
                </c:pt>
                <c:pt idx="47">
                  <c:v>90.684387021881463</c:v>
                </c:pt>
                <c:pt idx="48">
                  <c:v>89.686957855037576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89D-4886-A84D-54A5A332A7B3}"/>
            </c:ext>
          </c:extLst>
        </c:ser>
        <c:ser>
          <c:idx val="3"/>
          <c:order val="2"/>
          <c:tx>
            <c:strRef>
              <c:f>'23. Long run investment'!$D$5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'23. Long run investment'!$A$6:$A$54</c:f>
              <c:numCache>
                <c:formatCode>General</c:formatCode>
                <c:ptCount val="4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'23. Long run investment'!$D$6:$D$54</c:f>
              <c:numCache>
                <c:formatCode>_-* #\ ##0_-;\-* #\ ##0_-;_-* "-"??_-;_-@_-</c:formatCode>
                <c:ptCount val="49"/>
                <c:pt idx="0">
                  <c:v>612.73244926293398</c:v>
                </c:pt>
                <c:pt idx="1">
                  <c:v>598.59041919062668</c:v>
                </c:pt>
                <c:pt idx="2">
                  <c:v>627.27781860096309</c:v>
                </c:pt>
                <c:pt idx="3">
                  <c:v>634.55507544055627</c:v>
                </c:pt>
                <c:pt idx="4">
                  <c:v>632.50127981192531</c:v>
                </c:pt>
                <c:pt idx="5">
                  <c:v>627.99742587893525</c:v>
                </c:pt>
                <c:pt idx="6">
                  <c:v>668.07357560549201</c:v>
                </c:pt>
                <c:pt idx="7">
                  <c:v>676.65314416964191</c:v>
                </c:pt>
                <c:pt idx="8">
                  <c:v>660.58867354063682</c:v>
                </c:pt>
                <c:pt idx="9">
                  <c:v>697.07150764207972</c:v>
                </c:pt>
                <c:pt idx="10">
                  <c:v>667.92475438960366</c:v>
                </c:pt>
                <c:pt idx="11">
                  <c:v>681.91809993104948</c:v>
                </c:pt>
                <c:pt idx="12">
                  <c:v>675.99132157782935</c:v>
                </c:pt>
                <c:pt idx="13">
                  <c:v>696.10999078431109</c:v>
                </c:pt>
                <c:pt idx="14">
                  <c:v>723.84021616821315</c:v>
                </c:pt>
                <c:pt idx="15">
                  <c:v>724.2693604106388</c:v>
                </c:pt>
                <c:pt idx="16">
                  <c:v>713.81517539706124</c:v>
                </c:pt>
                <c:pt idx="17">
                  <c:v>686.40544336808284</c:v>
                </c:pt>
                <c:pt idx="18">
                  <c:v>685.30888663665723</c:v>
                </c:pt>
                <c:pt idx="19">
                  <c:v>709.48179826288822</c:v>
                </c:pt>
                <c:pt idx="20">
                  <c:v>695.03058118299862</c:v>
                </c:pt>
                <c:pt idx="21">
                  <c:v>683.08300170614245</c:v>
                </c:pt>
                <c:pt idx="22">
                  <c:v>693.18664668349686</c:v>
                </c:pt>
                <c:pt idx="23">
                  <c:v>671.24366239432129</c:v>
                </c:pt>
                <c:pt idx="24">
                  <c:v>672.84026285670507</c:v>
                </c:pt>
                <c:pt idx="25">
                  <c:v>694.52793007601417</c:v>
                </c:pt>
                <c:pt idx="26">
                  <c:v>657.84591281606538</c:v>
                </c:pt>
                <c:pt idx="27">
                  <c:v>694.29173669547822</c:v>
                </c:pt>
                <c:pt idx="28">
                  <c:v>695.04765744968984</c:v>
                </c:pt>
                <c:pt idx="29">
                  <c:v>674.80842151610409</c:v>
                </c:pt>
                <c:pt idx="30">
                  <c:v>689.8303718218018</c:v>
                </c:pt>
                <c:pt idx="31">
                  <c:v>717.35844282206881</c:v>
                </c:pt>
                <c:pt idx="32">
                  <c:v>721.76363121154202</c:v>
                </c:pt>
                <c:pt idx="33">
                  <c:v>718.14897611611002</c:v>
                </c:pt>
                <c:pt idx="34">
                  <c:v>718.54759936669814</c:v>
                </c:pt>
                <c:pt idx="35">
                  <c:v>701.57906991801815</c:v>
                </c:pt>
                <c:pt idx="36">
                  <c:v>728.98873699201602</c:v>
                </c:pt>
                <c:pt idx="37">
                  <c:v>726.75591806617854</c:v>
                </c:pt>
                <c:pt idx="38">
                  <c:v>754.52036879969819</c:v>
                </c:pt>
                <c:pt idx="39">
                  <c:v>725.08218532579053</c:v>
                </c:pt>
                <c:pt idx="40">
                  <c:v>701.66018882918354</c:v>
                </c:pt>
                <c:pt idx="41">
                  <c:v>506.52495609402365</c:v>
                </c:pt>
                <c:pt idx="42">
                  <c:v>596.22287741754383</c:v>
                </c:pt>
                <c:pt idx="43">
                  <c:v>629.60812134155708</c:v>
                </c:pt>
                <c:pt idx="44">
                  <c:v>601.40748873550433</c:v>
                </c:pt>
                <c:pt idx="45">
                  <c:v>606.56187310505243</c:v>
                </c:pt>
                <c:pt idx="46">
                  <c:v>605.74790649981173</c:v>
                </c:pt>
                <c:pt idx="47">
                  <c:v>623.45588225923052</c:v>
                </c:pt>
                <c:pt idx="48">
                  <c:v>648.71348092868948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9D-4886-A84D-54A5A332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8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(2022) rand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1163073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63076768"/>
        <c:crosses val="max"/>
        <c:crossBetween val="between"/>
        <c:majorUnit val="2.5000000000000005E-2"/>
      </c:valAx>
      <c:catAx>
        <c:axId val="116307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30738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'24. Return on assets'!$C$5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'24. Return on assets'!$A$6:$A$16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'24. Return on assets'!$C$6:$C$16</c:f>
              <c:numCache>
                <c:formatCode>0.0%</c:formatCode>
                <c:ptCount val="11"/>
                <c:pt idx="0">
                  <c:v>0.11854111962433433</c:v>
                </c:pt>
                <c:pt idx="1">
                  <c:v>0.10355413445670113</c:v>
                </c:pt>
                <c:pt idx="2">
                  <c:v>0.10829878704130201</c:v>
                </c:pt>
                <c:pt idx="3">
                  <c:v>7.9730528474680068E-2</c:v>
                </c:pt>
                <c:pt idx="4">
                  <c:v>6.7100390099005744E-2</c:v>
                </c:pt>
                <c:pt idx="5">
                  <c:v>7.6481067024958396E-2</c:v>
                </c:pt>
                <c:pt idx="6">
                  <c:v>0.11343770189497825</c:v>
                </c:pt>
                <c:pt idx="7">
                  <c:v>8.3896418388470104E-2</c:v>
                </c:pt>
                <c:pt idx="8">
                  <c:v>4.7577022959632904E-2</c:v>
                </c:pt>
                <c:pt idx="9">
                  <c:v>0.1082730306664879</c:v>
                </c:pt>
                <c:pt idx="10">
                  <c:v>9.6906556819772435E-2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BF6-4512-8112-3B2525B0535A}"/>
            </c:ext>
          </c:extLst>
        </c:ser>
        <c:ser>
          <c:idx val="2"/>
          <c:order val="1"/>
          <c:tx>
            <c:strRef>
              <c:f>'24. Return on assets'!$B$5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circle"/>
            <c:size val="7"/>
            <c:spPr>
              <a:solidFill>
                <a:srgbClr val="1F497D">
                  <a:lumMod val="60000"/>
                  <a:lumOff val="40000"/>
                </a:srgbClr>
              </a:solidFill>
            </c:spPr>
          </c:marker>
          <c:cat>
            <c:numRef>
              <c:f>'24. Return on assets'!$A$6:$A$16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'24. Return on assets'!$B$6:$B$16</c:f>
              <c:numCache>
                <c:formatCode>0.0%</c:formatCode>
                <c:ptCount val="11"/>
                <c:pt idx="0">
                  <c:v>5.6007756603728157E-2</c:v>
                </c:pt>
                <c:pt idx="1">
                  <c:v>1.0377934868643437E-2</c:v>
                </c:pt>
                <c:pt idx="2">
                  <c:v>-3.001460603823251E-3</c:v>
                </c:pt>
                <c:pt idx="3">
                  <c:v>6.1248887748584779E-3</c:v>
                </c:pt>
                <c:pt idx="4">
                  <c:v>-2.8037192443958268E-2</c:v>
                </c:pt>
                <c:pt idx="5">
                  <c:v>4.9917071486904031E-2</c:v>
                </c:pt>
                <c:pt idx="6">
                  <c:v>2.1041337043301144E-2</c:v>
                </c:pt>
                <c:pt idx="7">
                  <c:v>1.8639927743162824E-2</c:v>
                </c:pt>
                <c:pt idx="8">
                  <c:v>3.9346651754996347E-2</c:v>
                </c:pt>
                <c:pt idx="9">
                  <c:v>0.13391165542438485</c:v>
                </c:pt>
                <c:pt idx="10">
                  <c:v>5.0848650270168175E-2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BF6-4512-8112-3B2525B0535A}"/>
            </c:ext>
          </c:extLst>
        </c:ser>
        <c:ser>
          <c:idx val="0"/>
          <c:order val="2"/>
          <c:tx>
            <c:strRef>
              <c:f>'24. Return on assets'!$D$5</c:f>
              <c:strCache>
                <c:ptCount val="1"/>
                <c:pt idx="0">
                  <c:v>construction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6"/>
          </c:marker>
          <c:cat>
            <c:numRef>
              <c:f>'24. Return on assets'!$A$6:$A$16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'24. Return on assets'!$D$6:$D$16</c:f>
              <c:numCache>
                <c:formatCode>0.0%</c:formatCode>
                <c:ptCount val="11"/>
                <c:pt idx="0">
                  <c:v>5.9580491571226357E-2</c:v>
                </c:pt>
                <c:pt idx="1">
                  <c:v>0.16987387112753877</c:v>
                </c:pt>
                <c:pt idx="2">
                  <c:v>0.16373267484467102</c:v>
                </c:pt>
                <c:pt idx="3">
                  <c:v>5.8162368869825849E-2</c:v>
                </c:pt>
                <c:pt idx="4">
                  <c:v>9.5179431022289138E-2</c:v>
                </c:pt>
                <c:pt idx="5">
                  <c:v>6.428914573148331E-2</c:v>
                </c:pt>
                <c:pt idx="6">
                  <c:v>9.8777390894572867E-2</c:v>
                </c:pt>
                <c:pt idx="7">
                  <c:v>0.10880755440377721</c:v>
                </c:pt>
                <c:pt idx="8">
                  <c:v>3.0656638899193955E-2</c:v>
                </c:pt>
                <c:pt idx="9">
                  <c:v>2.9523574426067636E-2</c:v>
                </c:pt>
                <c:pt idx="10">
                  <c:v>4.8541656975391916E-2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BF6-4512-8112-3B2525B0535A}"/>
            </c:ext>
          </c:extLst>
        </c:ser>
        <c:ser>
          <c:idx val="1"/>
          <c:order val="3"/>
          <c:tx>
            <c:strRef>
              <c:f>'24. Return on assets'!$E$5</c:f>
              <c:strCache>
                <c:ptCount val="1"/>
                <c:pt idx="0">
                  <c:v>other</c:v>
                </c:pt>
              </c:strCache>
            </c:strRef>
          </c:tx>
          <c:spPr>
            <a:ln w="12700"/>
          </c:spPr>
          <c:marker>
            <c:symbol val="triangle"/>
            <c:size val="8"/>
          </c:marker>
          <c:cat>
            <c:numRef>
              <c:f>'24. Return on assets'!$A$6:$A$16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'24. Return on assets'!$E$6:$E$16</c:f>
              <c:numCache>
                <c:formatCode>0.0%</c:formatCode>
                <c:ptCount val="11"/>
                <c:pt idx="0">
                  <c:v>7.5730150552940398E-2</c:v>
                </c:pt>
                <c:pt idx="1">
                  <c:v>6.8183949811027128E-2</c:v>
                </c:pt>
                <c:pt idx="2">
                  <c:v>8.921878638424062E-2</c:v>
                </c:pt>
                <c:pt idx="3">
                  <c:v>7.7408108946030701E-2</c:v>
                </c:pt>
                <c:pt idx="4">
                  <c:v>6.0592905362389662E-2</c:v>
                </c:pt>
                <c:pt idx="5">
                  <c:v>5.252617835174158E-2</c:v>
                </c:pt>
                <c:pt idx="6">
                  <c:v>7.0669711216578751E-2</c:v>
                </c:pt>
                <c:pt idx="7">
                  <c:v>4.0006047059496182E-2</c:v>
                </c:pt>
                <c:pt idx="8">
                  <c:v>3.5747397772905982E-2</c:v>
                </c:pt>
                <c:pt idx="9">
                  <c:v>3.911954817723233E-2</c:v>
                </c:pt>
                <c:pt idx="10">
                  <c:v>4.3461140801339879E-2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BF6-4512-8112-3B2525B0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 Mining and mfg profit'!$C$3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multiLvlStrRef>
              <c:f>'25. Mining and mfg profit'!$A$4:$B$51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'25. Mining and mfg profit'!$C$4:$C$51</c:f>
              <c:numCache>
                <c:formatCode>_-* #\ ##0_-;\-* #\ ##0_-;_-* "-"??_-;_-@_-</c:formatCode>
                <c:ptCount val="48"/>
                <c:pt idx="0">
                  <c:v>16.833922261484098</c:v>
                </c:pt>
                <c:pt idx="1">
                  <c:v>33.047535211267615</c:v>
                </c:pt>
                <c:pt idx="2">
                  <c:v>29.846422338568935</c:v>
                </c:pt>
                <c:pt idx="3">
                  <c:v>48.874999999999993</c:v>
                </c:pt>
                <c:pt idx="4">
                  <c:v>33.850594227504246</c:v>
                </c:pt>
                <c:pt idx="5">
                  <c:v>36.832495812395308</c:v>
                </c:pt>
                <c:pt idx="6">
                  <c:v>40.514851485148519</c:v>
                </c:pt>
                <c:pt idx="7">
                  <c:v>41.882160392798696</c:v>
                </c:pt>
                <c:pt idx="8">
                  <c:v>33.907199999999996</c:v>
                </c:pt>
                <c:pt idx="9">
                  <c:v>40.422222222222217</c:v>
                </c:pt>
                <c:pt idx="10">
                  <c:v>18.248826291079812</c:v>
                </c:pt>
                <c:pt idx="11">
                  <c:v>7.6517027863777098</c:v>
                </c:pt>
                <c:pt idx="12">
                  <c:v>23.361027190332326</c:v>
                </c:pt>
                <c:pt idx="13">
                  <c:v>10.688253012048191</c:v>
                </c:pt>
                <c:pt idx="14">
                  <c:v>0.14475627769571639</c:v>
                </c:pt>
                <c:pt idx="15">
                  <c:v>-2.1967694566813512</c:v>
                </c:pt>
                <c:pt idx="16">
                  <c:v>33.193548387096776</c:v>
                </c:pt>
                <c:pt idx="17">
                  <c:v>15.840871021775545</c:v>
                </c:pt>
                <c:pt idx="18">
                  <c:v>19.846534653465348</c:v>
                </c:pt>
                <c:pt idx="19">
                  <c:v>5.5090016366612105</c:v>
                </c:pt>
                <c:pt idx="20">
                  <c:v>-0.13972602739726028</c:v>
                </c:pt>
                <c:pt idx="21">
                  <c:v>-16.049865229110512</c:v>
                </c:pt>
                <c:pt idx="22">
                  <c:v>-8.4146666666666654</c:v>
                </c:pt>
                <c:pt idx="23">
                  <c:v>-18.220159151193634</c:v>
                </c:pt>
                <c:pt idx="24">
                  <c:v>-1.5902061855670104</c:v>
                </c:pt>
                <c:pt idx="25">
                  <c:v>13.808375634517768</c:v>
                </c:pt>
                <c:pt idx="26">
                  <c:v>18.030188679245281</c:v>
                </c:pt>
                <c:pt idx="27">
                  <c:v>29.46086956521739</c:v>
                </c:pt>
                <c:pt idx="28">
                  <c:v>16.879854368932037</c:v>
                </c:pt>
                <c:pt idx="29">
                  <c:v>-11.809408926417369</c:v>
                </c:pt>
                <c:pt idx="30">
                  <c:v>13.974880382775121</c:v>
                </c:pt>
                <c:pt idx="31">
                  <c:v>12.352313167259787</c:v>
                </c:pt>
                <c:pt idx="32">
                  <c:v>20.150877192982456</c:v>
                </c:pt>
                <c:pt idx="33">
                  <c:v>-7.4826789838337184</c:v>
                </c:pt>
                <c:pt idx="34">
                  <c:v>27.434435575826683</c:v>
                </c:pt>
                <c:pt idx="35">
                  <c:v>10.143019296254257</c:v>
                </c:pt>
                <c:pt idx="36">
                  <c:v>23.588366890380311</c:v>
                </c:pt>
                <c:pt idx="37">
                  <c:v>23.850828729281766</c:v>
                </c:pt>
                <c:pt idx="38">
                  <c:v>19.662650602409641</c:v>
                </c:pt>
                <c:pt idx="39">
                  <c:v>22.161572052401748</c:v>
                </c:pt>
                <c:pt idx="40">
                  <c:v>37.314715359828142</c:v>
                </c:pt>
                <c:pt idx="41">
                  <c:v>22.555675675675673</c:v>
                </c:pt>
                <c:pt idx="42">
                  <c:v>62.697872340425533</c:v>
                </c:pt>
                <c:pt idx="43">
                  <c:v>73.31144067796609</c:v>
                </c:pt>
                <c:pt idx="44">
                  <c:v>94.319458896982312</c:v>
                </c:pt>
                <c:pt idx="45">
                  <c:v>101.31958762886597</c:v>
                </c:pt>
                <c:pt idx="46">
                  <c:v>51.31813576494428</c:v>
                </c:pt>
                <c:pt idx="47">
                  <c:v>27.46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2-4AB5-B1E3-6E589F96684C}"/>
            </c:ext>
          </c:extLst>
        </c:ser>
        <c:ser>
          <c:idx val="1"/>
          <c:order val="1"/>
          <c:tx>
            <c:strRef>
              <c:f>'25. Mining and mfg profit'!$D$3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'25. Mining and mfg profit'!$A$4:$B$51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'25. Mining and mfg profit'!$D$4:$D$51</c:f>
              <c:numCache>
                <c:formatCode>_-* #\ ##0_-;\-* #\ ##0_-;_-* "-"??_-;_-@_-</c:formatCode>
                <c:ptCount val="48"/>
                <c:pt idx="0">
                  <c:v>47.871024734982328</c:v>
                </c:pt>
                <c:pt idx="1">
                  <c:v>50.140845070422543</c:v>
                </c:pt>
                <c:pt idx="2">
                  <c:v>49.109947643979062</c:v>
                </c:pt>
                <c:pt idx="3">
                  <c:v>64.184027777777771</c:v>
                </c:pt>
                <c:pt idx="4">
                  <c:v>51.398981324278445</c:v>
                </c:pt>
                <c:pt idx="5">
                  <c:v>51.484087102177561</c:v>
                </c:pt>
                <c:pt idx="6">
                  <c:v>57.376237623762378</c:v>
                </c:pt>
                <c:pt idx="7">
                  <c:v>68.418985270049106</c:v>
                </c:pt>
                <c:pt idx="8">
                  <c:v>62.836800000000004</c:v>
                </c:pt>
                <c:pt idx="9">
                  <c:v>58.882539682539679</c:v>
                </c:pt>
                <c:pt idx="10">
                  <c:v>60.161189358372454</c:v>
                </c:pt>
                <c:pt idx="11">
                  <c:v>59.057275541795676</c:v>
                </c:pt>
                <c:pt idx="12">
                  <c:v>58.042296072507554</c:v>
                </c:pt>
                <c:pt idx="13">
                  <c:v>51.2078313253012</c:v>
                </c:pt>
                <c:pt idx="14">
                  <c:v>73.324963072378125</c:v>
                </c:pt>
                <c:pt idx="15">
                  <c:v>62.145374449339215</c:v>
                </c:pt>
                <c:pt idx="16">
                  <c:v>69.577249575551789</c:v>
                </c:pt>
                <c:pt idx="17">
                  <c:v>51.63484087102178</c:v>
                </c:pt>
                <c:pt idx="18">
                  <c:v>67.06435643564356</c:v>
                </c:pt>
                <c:pt idx="19">
                  <c:v>54.9721767594108</c:v>
                </c:pt>
                <c:pt idx="20">
                  <c:v>47.239726027397268</c:v>
                </c:pt>
                <c:pt idx="21">
                  <c:v>59.435309973045818</c:v>
                </c:pt>
                <c:pt idx="22">
                  <c:v>57.685333333333332</c:v>
                </c:pt>
                <c:pt idx="23">
                  <c:v>42.363395225464188</c:v>
                </c:pt>
                <c:pt idx="24">
                  <c:v>47.471649484536087</c:v>
                </c:pt>
                <c:pt idx="25">
                  <c:v>54.814720812182749</c:v>
                </c:pt>
                <c:pt idx="26">
                  <c:v>109.22012578616351</c:v>
                </c:pt>
                <c:pt idx="27">
                  <c:v>50.346583850931673</c:v>
                </c:pt>
                <c:pt idx="28">
                  <c:v>36.133495145631066</c:v>
                </c:pt>
                <c:pt idx="29">
                  <c:v>55.8648974668275</c:v>
                </c:pt>
                <c:pt idx="30">
                  <c:v>67.697368421052644</c:v>
                </c:pt>
                <c:pt idx="31">
                  <c:v>62.901542111506522</c:v>
                </c:pt>
                <c:pt idx="32">
                  <c:v>36.130994152046782</c:v>
                </c:pt>
                <c:pt idx="33">
                  <c:v>32.933025404157043</c:v>
                </c:pt>
                <c:pt idx="34">
                  <c:v>59.142531356898516</c:v>
                </c:pt>
                <c:pt idx="35">
                  <c:v>46.324631101021573</c:v>
                </c:pt>
                <c:pt idx="36">
                  <c:v>35.299776286353463</c:v>
                </c:pt>
                <c:pt idx="37">
                  <c:v>35.323756906077342</c:v>
                </c:pt>
                <c:pt idx="38">
                  <c:v>33.936473165388833</c:v>
                </c:pt>
                <c:pt idx="39">
                  <c:v>25.660480349344979</c:v>
                </c:pt>
                <c:pt idx="40">
                  <c:v>14.216970998925886</c:v>
                </c:pt>
                <c:pt idx="41">
                  <c:v>-4.3881081081081073</c:v>
                </c:pt>
                <c:pt idx="42">
                  <c:v>44.121276595744682</c:v>
                </c:pt>
                <c:pt idx="43">
                  <c:v>55.002118644067792</c:v>
                </c:pt>
                <c:pt idx="44">
                  <c:v>33.772112382934445</c:v>
                </c:pt>
                <c:pt idx="45">
                  <c:v>53.756701030927836</c:v>
                </c:pt>
                <c:pt idx="46">
                  <c:v>52.212765957446813</c:v>
                </c:pt>
                <c:pt idx="47">
                  <c:v>48.462000000000003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2-4AB5-B1E3-6E589F966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-19"/>
        <c:axId val="131165183"/>
        <c:axId val="131146879"/>
      </c:barChart>
      <c:catAx>
        <c:axId val="13116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6879"/>
        <c:crosses val="autoZero"/>
        <c:auto val="1"/>
        <c:lblAlgn val="ctr"/>
        <c:lblOffset val="100"/>
        <c:noMultiLvlLbl val="0"/>
      </c:catAx>
      <c:valAx>
        <c:axId val="131146879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 b="1">
                    <a:solidFill>
                      <a:sysClr val="windowText" lastClr="000000"/>
                    </a:solidFill>
                  </a:rPr>
                  <a:t>Billions</a:t>
                </a:r>
                <a:r>
                  <a:rPr lang="en-ZA" sz="1600" b="1" baseline="0">
                    <a:solidFill>
                      <a:sysClr val="windowText" lastClr="000000"/>
                    </a:solidFill>
                  </a:rPr>
                  <a:t>  of constant (2021) rand </a:t>
                </a:r>
                <a:endParaRPr lang="en-ZA" sz="16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65183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Q1 GDP by sector'!$B$5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'3. Q1 GDP by sector'!$A$6:$A$34</c:f>
              <c:numCache>
                <c:formatCode>0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'3. Q1 GDP by sector'!$B$6:$B$34</c:f>
              <c:numCache>
                <c:formatCode>_-* #\ ##0_-;\-* #\ ##0_-;_-* "-"??_-;_-@_-</c:formatCode>
                <c:ptCount val="29"/>
                <c:pt idx="0">
                  <c:v>79.774163820102999</c:v>
                </c:pt>
                <c:pt idx="1">
                  <c:v>78.086485614150845</c:v>
                </c:pt>
                <c:pt idx="2">
                  <c:v>70.547845468291925</c:v>
                </c:pt>
                <c:pt idx="3">
                  <c:v>82.52878049360973</c:v>
                </c:pt>
                <c:pt idx="4">
                  <c:v>79.152589318061132</c:v>
                </c:pt>
                <c:pt idx="5">
                  <c:v>80.859298479067874</c:v>
                </c:pt>
                <c:pt idx="6">
                  <c:v>86.603859999147843</c:v>
                </c:pt>
                <c:pt idx="7">
                  <c:v>84.455707307254514</c:v>
                </c:pt>
                <c:pt idx="8">
                  <c:v>86.030524104667066</c:v>
                </c:pt>
                <c:pt idx="9">
                  <c:v>92.046574368714616</c:v>
                </c:pt>
                <c:pt idx="10">
                  <c:v>88.577824035159964</c:v>
                </c:pt>
                <c:pt idx="11">
                  <c:v>93.266390842945967</c:v>
                </c:pt>
                <c:pt idx="12">
                  <c:v>95.849630079742127</c:v>
                </c:pt>
                <c:pt idx="13">
                  <c:v>86.839326341987885</c:v>
                </c:pt>
                <c:pt idx="14">
                  <c:v>101.12324974166133</c:v>
                </c:pt>
                <c:pt idx="15">
                  <c:v>113.05198765756674</c:v>
                </c:pt>
                <c:pt idx="16">
                  <c:v>101.92395314259349</c:v>
                </c:pt>
                <c:pt idx="17">
                  <c:v>110.03931950319185</c:v>
                </c:pt>
                <c:pt idx="18">
                  <c:v>107.89082596387729</c:v>
                </c:pt>
                <c:pt idx="19">
                  <c:v>114.89363753757284</c:v>
                </c:pt>
                <c:pt idx="20">
                  <c:v>114.59580083427313</c:v>
                </c:pt>
                <c:pt idx="21">
                  <c:v>131.12560646013341</c:v>
                </c:pt>
                <c:pt idx="22">
                  <c:v>126.25101866058118</c:v>
                </c:pt>
                <c:pt idx="23">
                  <c:v>134.00414112334289</c:v>
                </c:pt>
                <c:pt idx="24">
                  <c:v>135.07756219491384</c:v>
                </c:pt>
                <c:pt idx="25">
                  <c:v>119.48673051301967</c:v>
                </c:pt>
                <c:pt idx="26">
                  <c:v>151.47072330885189</c:v>
                </c:pt>
                <c:pt idx="27">
                  <c:v>166.46356844202799</c:v>
                </c:pt>
                <c:pt idx="28">
                  <c:v>163.60869990672361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1-48A2-921F-BDD2B5F90E78}"/>
            </c:ext>
          </c:extLst>
        </c:ser>
        <c:ser>
          <c:idx val="1"/>
          <c:order val="1"/>
          <c:tx>
            <c:strRef>
              <c:f>'3. Q1 GDP by sector'!$C$5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'3. Q1 GDP by sector'!$A$6:$A$34</c:f>
              <c:numCache>
                <c:formatCode>0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'3. Q1 GDP by sector'!$C$6:$C$34</c:f>
              <c:numCache>
                <c:formatCode>_-* #\ ##0_-;\-* #\ ##0_-;_-* "-"??_-;_-@_-</c:formatCode>
                <c:ptCount val="29"/>
                <c:pt idx="0">
                  <c:v>520.78447835118175</c:v>
                </c:pt>
                <c:pt idx="1">
                  <c:v>511.01914944483696</c:v>
                </c:pt>
                <c:pt idx="2">
                  <c:v>504.94926385509154</c:v>
                </c:pt>
                <c:pt idx="3">
                  <c:v>502.25583785544057</c:v>
                </c:pt>
                <c:pt idx="4">
                  <c:v>514.87114979218575</c:v>
                </c:pt>
                <c:pt idx="5">
                  <c:v>503.65269741220163</c:v>
                </c:pt>
                <c:pt idx="6">
                  <c:v>498.72906688697697</c:v>
                </c:pt>
                <c:pt idx="7">
                  <c:v>496.27291929582913</c:v>
                </c:pt>
                <c:pt idx="8">
                  <c:v>494.4254105978128</c:v>
                </c:pt>
                <c:pt idx="9">
                  <c:v>509.28979325366089</c:v>
                </c:pt>
                <c:pt idx="10">
                  <c:v>526.51560317212011</c:v>
                </c:pt>
                <c:pt idx="11">
                  <c:v>536.50421688247013</c:v>
                </c:pt>
                <c:pt idx="12">
                  <c:v>515.04948625696989</c:v>
                </c:pt>
                <c:pt idx="13">
                  <c:v>539.62395751107817</c:v>
                </c:pt>
                <c:pt idx="14">
                  <c:v>492.523858394603</c:v>
                </c:pt>
                <c:pt idx="15">
                  <c:v>461.47939507004719</c:v>
                </c:pt>
                <c:pt idx="16">
                  <c:v>497.08709897399416</c:v>
                </c:pt>
                <c:pt idx="17">
                  <c:v>507.35590370518958</c:v>
                </c:pt>
                <c:pt idx="18">
                  <c:v>464.09353766544643</c:v>
                </c:pt>
                <c:pt idx="19">
                  <c:v>489.85638863738228</c:v>
                </c:pt>
                <c:pt idx="20">
                  <c:v>483.60786654104413</c:v>
                </c:pt>
                <c:pt idx="21">
                  <c:v>520.43360127552421</c:v>
                </c:pt>
                <c:pt idx="22">
                  <c:v>480.40578404050285</c:v>
                </c:pt>
                <c:pt idx="23">
                  <c:v>505.55592356106371</c:v>
                </c:pt>
                <c:pt idx="24">
                  <c:v>502.8508873730371</c:v>
                </c:pt>
                <c:pt idx="25">
                  <c:v>501.50393741116818</c:v>
                </c:pt>
                <c:pt idx="26">
                  <c:v>478.65430010104211</c:v>
                </c:pt>
                <c:pt idx="27">
                  <c:v>492.70083872163536</c:v>
                </c:pt>
                <c:pt idx="28">
                  <c:v>475.89140146691602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1-48A2-921F-BDD2B5F90E78}"/>
            </c:ext>
          </c:extLst>
        </c:ser>
        <c:ser>
          <c:idx val="2"/>
          <c:order val="2"/>
          <c:tx>
            <c:strRef>
              <c:f>'3. Q1 GDP by sector'!$D$5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'3. Q1 GDP by sector'!$A$6:$A$34</c:f>
              <c:numCache>
                <c:formatCode>0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'3. Q1 GDP by sector'!$D$6:$D$34</c:f>
              <c:numCache>
                <c:formatCode>_-* #\ ##0_-;\-* #\ ##0_-;_-* "-"??_-;_-@_-</c:formatCode>
                <c:ptCount val="29"/>
                <c:pt idx="0">
                  <c:v>480.4431338012169</c:v>
                </c:pt>
                <c:pt idx="1">
                  <c:v>516.84081528313527</c:v>
                </c:pt>
                <c:pt idx="2">
                  <c:v>528.63949348060703</c:v>
                </c:pt>
                <c:pt idx="3">
                  <c:v>537.83582587641308</c:v>
                </c:pt>
                <c:pt idx="4">
                  <c:v>548.05535923979983</c:v>
                </c:pt>
                <c:pt idx="5">
                  <c:v>536.68314381950995</c:v>
                </c:pt>
                <c:pt idx="6">
                  <c:v>574.93090277124054</c:v>
                </c:pt>
                <c:pt idx="7">
                  <c:v>611.98046495904214</c:v>
                </c:pt>
                <c:pt idx="8">
                  <c:v>615.43743560664336</c:v>
                </c:pt>
                <c:pt idx="9">
                  <c:v>627.47694880848076</c:v>
                </c:pt>
                <c:pt idx="10">
                  <c:v>628.10495748675089</c:v>
                </c:pt>
                <c:pt idx="11">
                  <c:v>661.11078743255291</c:v>
                </c:pt>
                <c:pt idx="12">
                  <c:v>711.59321436604603</c:v>
                </c:pt>
                <c:pt idx="13">
                  <c:v>764.48441756752766</c:v>
                </c:pt>
                <c:pt idx="14">
                  <c:v>783.99705955019192</c:v>
                </c:pt>
                <c:pt idx="15">
                  <c:v>708.45646427507177</c:v>
                </c:pt>
                <c:pt idx="16">
                  <c:v>734.77188570580847</c:v>
                </c:pt>
                <c:pt idx="17">
                  <c:v>775.95914041659853</c:v>
                </c:pt>
                <c:pt idx="18">
                  <c:v>784.21101010392022</c:v>
                </c:pt>
                <c:pt idx="19">
                  <c:v>784.5247249406417</c:v>
                </c:pt>
                <c:pt idx="20">
                  <c:v>787.75610559644622</c:v>
                </c:pt>
                <c:pt idx="21">
                  <c:v>799.62411571626285</c:v>
                </c:pt>
                <c:pt idx="22">
                  <c:v>795.45259757154679</c:v>
                </c:pt>
                <c:pt idx="23">
                  <c:v>782.12235684336326</c:v>
                </c:pt>
                <c:pt idx="24">
                  <c:v>798.29685358767631</c:v>
                </c:pt>
                <c:pt idx="25">
                  <c:v>801.2737962670534</c:v>
                </c:pt>
                <c:pt idx="26">
                  <c:v>772.02162223248899</c:v>
                </c:pt>
                <c:pt idx="27">
                  <c:v>762.29805567599226</c:v>
                </c:pt>
                <c:pt idx="28">
                  <c:v>769.92688414849601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1-48A2-921F-BDD2B5F90E78}"/>
            </c:ext>
          </c:extLst>
        </c:ser>
        <c:ser>
          <c:idx val="3"/>
          <c:order val="3"/>
          <c:tx>
            <c:strRef>
              <c:f>'3. Q1 GDP by sector'!$E$5</c:f>
              <c:strCache>
                <c:ptCount val="1"/>
                <c:pt idx="0">
                  <c:v>Construction 
and utilities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'3. Q1 GDP by sector'!$A$6:$A$34</c:f>
              <c:numCache>
                <c:formatCode>0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'3. Q1 GDP by sector'!$E$6:$E$34</c:f>
              <c:numCache>
                <c:formatCode>_-* #\ ##0_-;\-* #\ ##0_-;_-* "-"??_-;_-@_-</c:formatCode>
                <c:ptCount val="29"/>
                <c:pt idx="0">
                  <c:v>76.989260005119803</c:v>
                </c:pt>
                <c:pt idx="1">
                  <c:v>80.481779701101686</c:v>
                </c:pt>
                <c:pt idx="2">
                  <c:v>81.613777102346589</c:v>
                </c:pt>
                <c:pt idx="3">
                  <c:v>84.096670439175028</c:v>
                </c:pt>
                <c:pt idx="4">
                  <c:v>81.99502260404148</c:v>
                </c:pt>
                <c:pt idx="5">
                  <c:v>79.09078395158383</c:v>
                </c:pt>
                <c:pt idx="6">
                  <c:v>80.595562731134692</c:v>
                </c:pt>
                <c:pt idx="7">
                  <c:v>86.971730250512081</c:v>
                </c:pt>
                <c:pt idx="8">
                  <c:v>90.153613252766149</c:v>
                </c:pt>
                <c:pt idx="9">
                  <c:v>98.033481816056238</c:v>
                </c:pt>
                <c:pt idx="10">
                  <c:v>104.77882370876692</c:v>
                </c:pt>
                <c:pt idx="11">
                  <c:v>116.91259505454173</c:v>
                </c:pt>
                <c:pt idx="12">
                  <c:v>129.73954803304113</c:v>
                </c:pt>
                <c:pt idx="13">
                  <c:v>147.40575359177564</c:v>
                </c:pt>
                <c:pt idx="14">
                  <c:v>165.7956252504375</c:v>
                </c:pt>
                <c:pt idx="15">
                  <c:v>182.76976538739956</c:v>
                </c:pt>
                <c:pt idx="16">
                  <c:v>187.92985154591574</c:v>
                </c:pt>
                <c:pt idx="17">
                  <c:v>185.20024878298224</c:v>
                </c:pt>
                <c:pt idx="18">
                  <c:v>190.51899893798284</c:v>
                </c:pt>
                <c:pt idx="19">
                  <c:v>200.22988375538881</c:v>
                </c:pt>
                <c:pt idx="20">
                  <c:v>204.51267130439322</c:v>
                </c:pt>
                <c:pt idx="21">
                  <c:v>205.19096960016424</c:v>
                </c:pt>
                <c:pt idx="22">
                  <c:v>211.82444540213669</c:v>
                </c:pt>
                <c:pt idx="23">
                  <c:v>201.75527464061253</c:v>
                </c:pt>
                <c:pt idx="24">
                  <c:v>193.94299735044359</c:v>
                </c:pt>
                <c:pt idx="25">
                  <c:v>191.99140357921814</c:v>
                </c:pt>
                <c:pt idx="26">
                  <c:v>179.92834766340795</c:v>
                </c:pt>
                <c:pt idx="27">
                  <c:v>153.60534295178923</c:v>
                </c:pt>
                <c:pt idx="28">
                  <c:v>144.63063352514558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1-48A2-921F-BDD2B5F90E78}"/>
            </c:ext>
          </c:extLst>
        </c:ser>
        <c:ser>
          <c:idx val="4"/>
          <c:order val="4"/>
          <c:tx>
            <c:strRef>
              <c:f>'3. Q1 GDP by sector'!$F$5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'3. Q1 GDP by sector'!$A$6:$A$34</c:f>
              <c:numCache>
                <c:formatCode>0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'3. Q1 GDP by sector'!$F$6:$F$34</c:f>
              <c:numCache>
                <c:formatCode>_-* #\ ##0_-;\-* #\ ##0_-;_-* "-"??_-;_-@_-</c:formatCode>
                <c:ptCount val="29"/>
                <c:pt idx="0">
                  <c:v>1862.2149088928286</c:v>
                </c:pt>
                <c:pt idx="1">
                  <c:v>1952.3759382439387</c:v>
                </c:pt>
                <c:pt idx="2">
                  <c:v>2041.904661600302</c:v>
                </c:pt>
                <c:pt idx="3">
                  <c:v>2118.8474252268738</c:v>
                </c:pt>
                <c:pt idx="4">
                  <c:v>2150.0438821711568</c:v>
                </c:pt>
                <c:pt idx="5">
                  <c:v>2224.3635146231986</c:v>
                </c:pt>
                <c:pt idx="6">
                  <c:v>2328.7648789411569</c:v>
                </c:pt>
                <c:pt idx="7">
                  <c:v>2417.1958327575826</c:v>
                </c:pt>
                <c:pt idx="8">
                  <c:v>2507.0357413408378</c:v>
                </c:pt>
                <c:pt idx="9">
                  <c:v>2615.9142103626027</c:v>
                </c:pt>
                <c:pt idx="10">
                  <c:v>2726.0977266774048</c:v>
                </c:pt>
                <c:pt idx="11">
                  <c:v>2862.8246667930289</c:v>
                </c:pt>
                <c:pt idx="12">
                  <c:v>3037.2432111802254</c:v>
                </c:pt>
                <c:pt idx="13">
                  <c:v>3219.6162373370107</c:v>
                </c:pt>
                <c:pt idx="14">
                  <c:v>3388.1929297989996</c:v>
                </c:pt>
                <c:pt idx="15">
                  <c:v>3423.2718292136387</c:v>
                </c:pt>
                <c:pt idx="16">
                  <c:v>3430.7537709395615</c:v>
                </c:pt>
                <c:pt idx="17">
                  <c:v>3549.4246956626707</c:v>
                </c:pt>
                <c:pt idx="18">
                  <c:v>3667.1694853840786</c:v>
                </c:pt>
                <c:pt idx="19">
                  <c:v>3755.0968930844374</c:v>
                </c:pt>
                <c:pt idx="20">
                  <c:v>3843.7783699379652</c:v>
                </c:pt>
                <c:pt idx="21">
                  <c:v>3899.1412013266895</c:v>
                </c:pt>
                <c:pt idx="22">
                  <c:v>3951.477084568201</c:v>
                </c:pt>
                <c:pt idx="23">
                  <c:v>3987.3774004090196</c:v>
                </c:pt>
                <c:pt idx="24">
                  <c:v>4063.7997642753735</c:v>
                </c:pt>
                <c:pt idx="25">
                  <c:v>4106.5067598808055</c:v>
                </c:pt>
                <c:pt idx="26">
                  <c:v>4162.5279402986353</c:v>
                </c:pt>
                <c:pt idx="27">
                  <c:v>4052.1662820556217</c:v>
                </c:pt>
                <c:pt idx="28">
                  <c:v>4219.8865919612435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81-48A2-921F-BDD2B5F9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82787250978873539"/>
          <c:y val="0.2082034957009028"/>
          <c:w val="0.16393076889978916"/>
          <c:h val="0.5250970255797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'4. GDP growth by sector'!$C$3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sector'!$C$4:$C$13</c:f>
              <c:numCache>
                <c:formatCode>0.0%</c:formatCode>
                <c:ptCount val="10"/>
                <c:pt idx="0">
                  <c:v>-4.3282126740611493E-2</c:v>
                </c:pt>
                <c:pt idx="1">
                  <c:v>-0.31149544845786714</c:v>
                </c:pt>
                <c:pt idx="2">
                  <c:v>-0.31442921066534146</c:v>
                </c:pt>
                <c:pt idx="3">
                  <c:v>-0.11562935850056522</c:v>
                </c:pt>
                <c:pt idx="4">
                  <c:v>-0.29942512482717354</c:v>
                </c:pt>
                <c:pt idx="5">
                  <c:v>-0.2667377180777295</c:v>
                </c:pt>
                <c:pt idx="6">
                  <c:v>-0.267463052528227</c:v>
                </c:pt>
                <c:pt idx="7">
                  <c:v>-0.10527284922198299</c:v>
                </c:pt>
                <c:pt idx="8">
                  <c:v>-3.4679427131386609E-3</c:v>
                </c:pt>
                <c:pt idx="9">
                  <c:v>-5.8701865182708146E-2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4-4851-8D80-EEDC903AF8D4}"/>
            </c:ext>
          </c:extLst>
        </c:ser>
        <c:ser>
          <c:idx val="2"/>
          <c:order val="2"/>
          <c:tx>
            <c:strRef>
              <c:f>'4. GDP growth by sector'!$D$3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sector'!$D$4:$D$13</c:f>
              <c:numCache>
                <c:formatCode>0.0%</c:formatCode>
                <c:ptCount val="10"/>
                <c:pt idx="0">
                  <c:v>-8.8070152957664405E-4</c:v>
                </c:pt>
                <c:pt idx="1">
                  <c:v>0.4496042141229355</c:v>
                </c:pt>
                <c:pt idx="2">
                  <c:v>0.35326773610991524</c:v>
                </c:pt>
                <c:pt idx="3">
                  <c:v>0.12608515738891946</c:v>
                </c:pt>
                <c:pt idx="4">
                  <c:v>0.15972479095682779</c:v>
                </c:pt>
                <c:pt idx="5">
                  <c:v>0.25082588385662574</c:v>
                </c:pt>
                <c:pt idx="6">
                  <c:v>0.17293289274865775</c:v>
                </c:pt>
                <c:pt idx="7">
                  <c:v>6.6194566837886937E-2</c:v>
                </c:pt>
                <c:pt idx="8">
                  <c:v>2.4737157433414314E-3</c:v>
                </c:pt>
                <c:pt idx="9">
                  <c:v>4.1372041863939835E-2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4-4851-8D80-EEDC903AF8D4}"/>
            </c:ext>
          </c:extLst>
        </c:ser>
        <c:ser>
          <c:idx val="3"/>
          <c:order val="3"/>
          <c:tx>
            <c:strRef>
              <c:f>'4. GDP growth by sector'!$E$3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sector'!$E$4:$E$13</c:f>
              <c:numCache>
                <c:formatCode>0.0%</c:formatCode>
                <c:ptCount val="10"/>
                <c:pt idx="0">
                  <c:v>6.6367566168794356E-2</c:v>
                </c:pt>
                <c:pt idx="1">
                  <c:v>-9.0206068952455309E-3</c:v>
                </c:pt>
                <c:pt idx="2">
                  <c:v>5.348315834349826E-2</c:v>
                </c:pt>
                <c:pt idx="3">
                  <c:v>-5.8110226229657336E-4</c:v>
                </c:pt>
                <c:pt idx="4">
                  <c:v>1.8861998175265127E-2</c:v>
                </c:pt>
                <c:pt idx="5">
                  <c:v>1.467031281812714E-2</c:v>
                </c:pt>
                <c:pt idx="6">
                  <c:v>2.9343002219642145E-2</c:v>
                </c:pt>
                <c:pt idx="7">
                  <c:v>2.9256068013338687E-2</c:v>
                </c:pt>
                <c:pt idx="8">
                  <c:v>1.9537483307328074E-3</c:v>
                </c:pt>
                <c:pt idx="9">
                  <c:v>1.679711419768859E-2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4-4851-8D80-EEDC903AF8D4}"/>
            </c:ext>
          </c:extLst>
        </c:ser>
        <c:ser>
          <c:idx val="4"/>
          <c:order val="4"/>
          <c:tx>
            <c:strRef>
              <c:f>'4. GDP growth by sector'!$F$3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sector'!$F$4:$F$13</c:f>
              <c:numCache>
                <c:formatCode>0.0%</c:formatCode>
                <c:ptCount val="10"/>
                <c:pt idx="0">
                  <c:v>-1.0131888159293112E-2</c:v>
                </c:pt>
                <c:pt idx="1">
                  <c:v>4.3417630674476237E-2</c:v>
                </c:pt>
                <c:pt idx="2">
                  <c:v>5.1083624616474754E-3</c:v>
                </c:pt>
                <c:pt idx="3">
                  <c:v>-3.104924799454345E-3</c:v>
                </c:pt>
                <c:pt idx="4">
                  <c:v>4.5698929719328873E-3</c:v>
                </c:pt>
                <c:pt idx="5">
                  <c:v>2.6347730421448556E-2</c:v>
                </c:pt>
                <c:pt idx="6">
                  <c:v>-1.0963919876256667E-2</c:v>
                </c:pt>
                <c:pt idx="7">
                  <c:v>1.2833440832685783E-2</c:v>
                </c:pt>
                <c:pt idx="8">
                  <c:v>3.2209972592280867E-3</c:v>
                </c:pt>
                <c:pt idx="9">
                  <c:v>6.4882092272537939E-3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4-4851-8D80-EEDC903AF8D4}"/>
            </c:ext>
          </c:extLst>
        </c:ser>
        <c:ser>
          <c:idx val="5"/>
          <c:order val="5"/>
          <c:tx>
            <c:strRef>
              <c:f>'4. GDP growth by sector'!$G$3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sector'!$G$4:$G$13</c:f>
              <c:numCache>
                <c:formatCode>0.0%</c:formatCode>
                <c:ptCount val="10"/>
                <c:pt idx="0">
                  <c:v>6.1510799017691076E-2</c:v>
                </c:pt>
                <c:pt idx="1">
                  <c:v>1.9309556504036207E-2</c:v>
                </c:pt>
                <c:pt idx="2">
                  <c:v>-8.3664295760288443E-3</c:v>
                </c:pt>
                <c:pt idx="3">
                  <c:v>6.7495967852115868E-3</c:v>
                </c:pt>
                <c:pt idx="4">
                  <c:v>-1.354061030035314E-2</c:v>
                </c:pt>
                <c:pt idx="5">
                  <c:v>2.2364037313869822E-2</c:v>
                </c:pt>
                <c:pt idx="6">
                  <c:v>6.8785221938002739E-2</c:v>
                </c:pt>
                <c:pt idx="7">
                  <c:v>-4.3007083310164784E-3</c:v>
                </c:pt>
                <c:pt idx="8">
                  <c:v>-8.6934403473812871E-3</c:v>
                </c:pt>
                <c:pt idx="9">
                  <c:v>2.4829078542196958E-2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4-4851-8D80-EEDC903AF8D4}"/>
            </c:ext>
          </c:extLst>
        </c:ser>
        <c:ser>
          <c:idx val="6"/>
          <c:order val="6"/>
          <c:tx>
            <c:strRef>
              <c:f>'4. GDP growth by sector'!$H$3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sector'!$H$4:$H$13</c:f>
              <c:numCache>
                <c:formatCode>0%</c:formatCode>
                <c:ptCount val="10"/>
                <c:pt idx="0">
                  <c:v>-0.1356132404233481</c:v>
                </c:pt>
                <c:pt idx="1">
                  <c:v>-8.8773087672922024E-3</c:v>
                </c:pt>
                <c:pt idx="2">
                  <c:v>-4.1782254355834936E-2</c:v>
                </c:pt>
                <c:pt idx="3">
                  <c:v>3.6293582951487657E-3</c:v>
                </c:pt>
                <c:pt idx="4">
                  <c:v>-4.9085907793762207E-3</c:v>
                </c:pt>
                <c:pt idx="5">
                  <c:v>-5.492513004991173E-2</c:v>
                </c:pt>
                <c:pt idx="6">
                  <c:v>-2.1879910133888458E-2</c:v>
                </c:pt>
                <c:pt idx="7">
                  <c:v>1.2056614280452793E-2</c:v>
                </c:pt>
                <c:pt idx="8">
                  <c:v>3.7575222106187578E-3</c:v>
                </c:pt>
                <c:pt idx="9">
                  <c:v>5.1429933945863482E-3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E4-4851-8D80-EEDC903AF8D4}"/>
            </c:ext>
          </c:extLst>
        </c:ser>
        <c:ser>
          <c:idx val="7"/>
          <c:order val="7"/>
          <c:tx>
            <c:strRef>
              <c:f>'4. GDP growth by sector'!$I$3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sector'!$I$4:$I$13</c:f>
              <c:numCache>
                <c:formatCode>0%</c:formatCode>
                <c:ptCount val="10"/>
                <c:pt idx="0">
                  <c:v>0.12215443812485871</c:v>
                </c:pt>
                <c:pt idx="1">
                  <c:v>-3.1021423260934489E-2</c:v>
                </c:pt>
                <c:pt idx="2">
                  <c:v>2.8208754191151542E-2</c:v>
                </c:pt>
                <c:pt idx="3">
                  <c:v>-3.3821919032417713E-2</c:v>
                </c:pt>
                <c:pt idx="4">
                  <c:v>-2.1771548342434444E-2</c:v>
                </c:pt>
                <c:pt idx="5">
                  <c:v>2.9355470162915509E-2</c:v>
                </c:pt>
                <c:pt idx="6">
                  <c:v>2.2217391245049845E-2</c:v>
                </c:pt>
                <c:pt idx="7">
                  <c:v>-7.56186175896012E-3</c:v>
                </c:pt>
                <c:pt idx="8">
                  <c:v>-3.5210975965026536E-3</c:v>
                </c:pt>
                <c:pt idx="9">
                  <c:v>2.6619863218286799E-2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E4-4851-8D80-EEDC903AF8D4}"/>
            </c:ext>
          </c:extLst>
        </c:ser>
        <c:ser>
          <c:idx val="8"/>
          <c:order val="8"/>
          <c:tx>
            <c:strRef>
              <c:f>'4. GDP growth by sector'!$J$3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GDP growth by sector'!$A$4:$A$13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services</c:v>
                </c:pt>
                <c:pt idx="9">
                  <c:v>Personal services</c:v>
                </c:pt>
              </c:strCache>
            </c:strRef>
          </c:cat>
          <c:val>
            <c:numRef>
              <c:f>'4. GDP growth by sector'!$J$4:$J$13</c:f>
              <c:numCache>
                <c:formatCode>0.0%</c:formatCode>
                <c:ptCount val="10"/>
                <c:pt idx="0">
                  <c:v>8.0000000000000002E-3</c:v>
                </c:pt>
                <c:pt idx="1">
                  <c:v>-1.0999999999999999E-2</c:v>
                </c:pt>
                <c:pt idx="2">
                  <c:v>4.9000000000000002E-2</c:v>
                </c:pt>
                <c:pt idx="3">
                  <c:v>0.02</c:v>
                </c:pt>
                <c:pt idx="4">
                  <c:v>-7.0000000000000001E-3</c:v>
                </c:pt>
                <c:pt idx="5">
                  <c:v>3.1E-2</c:v>
                </c:pt>
                <c:pt idx="6">
                  <c:v>1.7999999999999999E-2</c:v>
                </c:pt>
                <c:pt idx="7">
                  <c:v>1.7000000000000001E-2</c:v>
                </c:pt>
                <c:pt idx="8">
                  <c:v>1.4E-2</c:v>
                </c:pt>
                <c:pt idx="9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E4-4851-8D80-EEDC903A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31"/>
        <c:axId val="2102045503"/>
        <c:axId val="21020500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GDP growth by sector'!$B$3</c15:sqref>
                        </c15:formulaRef>
                      </c:ext>
                    </c:extLst>
                    <c:strCache>
                      <c:ptCount val="1"/>
                      <c:pt idx="0">
                        <c:v>Q1 2020</c:v>
                      </c:pt>
                    </c:strCache>
                  </c:strRef>
                </c:tx>
                <c:spPr>
                  <a:solidFill>
                    <a:srgbClr val="4BACC6">
                      <a:lumMod val="20000"/>
                      <a:lumOff val="80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 GDP growth by sector'!$A$4:$A$13</c15:sqref>
                        </c15:formulaRef>
                      </c:ext>
                    </c:extLst>
                    <c:strCache>
                      <c:ptCount val="10"/>
                      <c:pt idx="0">
                        <c:v>Agriculture</c:v>
                      </c:pt>
                      <c:pt idx="1">
                        <c:v>Mining</c:v>
                      </c:pt>
                      <c:pt idx="2">
                        <c:v>Manufacturing</c:v>
                      </c:pt>
                      <c:pt idx="3">
                        <c:v>Utilities</c:v>
                      </c:pt>
                      <c:pt idx="4">
                        <c:v>Construction</c:v>
                      </c:pt>
                      <c:pt idx="5">
                        <c:v>Trade</c:v>
                      </c:pt>
                      <c:pt idx="6">
                        <c:v>Logistics</c:v>
                      </c:pt>
                      <c:pt idx="7">
                        <c:v>Business services</c:v>
                      </c:pt>
                      <c:pt idx="8">
                        <c:v>Govt services</c:v>
                      </c:pt>
                      <c:pt idx="9">
                        <c:v>Personal services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GDP growth by sector'!$B$4:$B$13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9.7712751654506658E-2</c:v>
                      </c:pt>
                      <c:pt idx="1">
                        <c:v>-4.7266183830794506E-2</c:v>
                      </c:pt>
                      <c:pt idx="2">
                        <c:v>-5.998212422200333E-3</c:v>
                      </c:pt>
                      <c:pt idx="3">
                        <c:v>-8.9163757041864633E-3</c:v>
                      </c:pt>
                      <c:pt idx="4">
                        <c:v>-2.4513296204879964E-2</c:v>
                      </c:pt>
                      <c:pt idx="5">
                        <c:v>-7.9539011368129353E-3</c:v>
                      </c:pt>
                      <c:pt idx="6">
                        <c:v>-1.2642705650212527E-2</c:v>
                      </c:pt>
                      <c:pt idx="7">
                        <c:v>2.6640978679606242E-2</c:v>
                      </c:pt>
                      <c:pt idx="8">
                        <c:v>2.1809614579835213E-3</c:v>
                      </c:pt>
                      <c:pt idx="9">
                        <c:v>-2.5019044134033663E-3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6E4-4851-8D80-EEDC903AF8D4}"/>
                  </c:ext>
                </c:extLst>
              </c15:ser>
            </c15:filteredBarSeries>
          </c:ext>
        </c:extLst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324754172105206E-2"/>
          <c:y val="2.6871965105621367E-2"/>
          <c:w val="0.89483868347021667"/>
          <c:h val="0.86889689647177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Recovery by sector'!$B$3</c:f>
              <c:strCache>
                <c:ptCount val="1"/>
                <c:pt idx="0">
                  <c:v>Q1 2020 to Q1 2022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'5. Recovery by sector'!$A$4:$A$14</c:f>
              <c:strCache>
                <c:ptCount val="11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  <c:pt idx="10">
                  <c:v>Total value 
added</c:v>
                </c:pt>
              </c:strCache>
            </c:strRef>
          </c:cat>
          <c:val>
            <c:numRef>
              <c:f>'5. Recovery by sector'!$B$4:$B$14</c:f>
              <c:numCache>
                <c:formatCode>0.0%</c:formatCode>
                <c:ptCount val="11"/>
                <c:pt idx="0">
                  <c:v>8.3846129732457975E-2</c:v>
                </c:pt>
                <c:pt idx="1">
                  <c:v>-1.8999158507876368E-3</c:v>
                </c:pt>
                <c:pt idx="2">
                  <c:v>-9.5222764744127275E-3</c:v>
                </c:pt>
                <c:pt idx="3">
                  <c:v>-7.8358336060776468E-3</c:v>
                </c:pt>
                <c:pt idx="4">
                  <c:v>-0.20466320360697232</c:v>
                </c:pt>
                <c:pt idx="5">
                  <c:v>-1.4283060603410447E-2</c:v>
                </c:pt>
                <c:pt idx="6">
                  <c:v>-4.5560813857420834E-2</c:v>
                </c:pt>
                <c:pt idx="7">
                  <c:v>1.4030473629903062E-2</c:v>
                </c:pt>
                <c:pt idx="8">
                  <c:v>1.5145048315651222E-2</c:v>
                </c:pt>
                <c:pt idx="9">
                  <c:v>7.9388592694362714E-2</c:v>
                </c:pt>
                <c:pt idx="10">
                  <c:v>6.2011570002671323E-3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0-4E55-B9C3-CFE21B9D3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972078019340443E-2"/>
          <c:y val="2.6883504740532867E-2"/>
          <c:w val="0.91782962586810946"/>
          <c:h val="0.77665507862519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Monthly mfg sales'!$A$5</c:f>
              <c:strCache>
                <c:ptCount val="1"/>
                <c:pt idx="0">
                  <c:v>Manufacturing sales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'6. Monthly mfg sales'!$B$4:$AB$4</c:f>
              <c:numCache>
                <c:formatCode>mmm\-yy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'6. Monthly mfg sales'!$B$5:$AB$5</c:f>
              <c:numCache>
                <c:formatCode>_-* #\ ##0.0_-;\-* #\ ##0.0_-;_-* "-"??_-;_-@_-</c:formatCode>
                <c:ptCount val="27"/>
                <c:pt idx="0">
                  <c:v>216.22514581066375</c:v>
                </c:pt>
                <c:pt idx="1">
                  <c:v>221.05476939655173</c:v>
                </c:pt>
                <c:pt idx="2">
                  <c:v>204.67688614393126</c:v>
                </c:pt>
                <c:pt idx="3">
                  <c:v>110.02444276457884</c:v>
                </c:pt>
                <c:pt idx="4">
                  <c:v>153.19184456521737</c:v>
                </c:pt>
                <c:pt idx="5">
                  <c:v>181.00688324324324</c:v>
                </c:pt>
                <c:pt idx="6">
                  <c:v>192.71811312700106</c:v>
                </c:pt>
                <c:pt idx="7">
                  <c:v>199.35506496272629</c:v>
                </c:pt>
                <c:pt idx="8">
                  <c:v>207.75087234042556</c:v>
                </c:pt>
                <c:pt idx="9">
                  <c:v>213.47582820784729</c:v>
                </c:pt>
                <c:pt idx="10">
                  <c:v>214.78440721102862</c:v>
                </c:pt>
                <c:pt idx="11">
                  <c:v>215.94018220338981</c:v>
                </c:pt>
                <c:pt idx="12">
                  <c:v>214.8573301687764</c:v>
                </c:pt>
                <c:pt idx="13">
                  <c:v>220.21759748427672</c:v>
                </c:pt>
                <c:pt idx="14">
                  <c:v>232.74405827263269</c:v>
                </c:pt>
                <c:pt idx="15">
                  <c:v>226.26552223371249</c:v>
                </c:pt>
                <c:pt idx="16">
                  <c:v>223.58493904958678</c:v>
                </c:pt>
                <c:pt idx="17">
                  <c:v>222.6906257731959</c:v>
                </c:pt>
                <c:pt idx="18">
                  <c:v>192.65557798165136</c:v>
                </c:pt>
                <c:pt idx="19">
                  <c:v>209.02184670050761</c:v>
                </c:pt>
                <c:pt idx="20">
                  <c:v>216.81273961499494</c:v>
                </c:pt>
                <c:pt idx="21">
                  <c:v>203.6484797979798</c:v>
                </c:pt>
                <c:pt idx="22">
                  <c:v>219.79111066398389</c:v>
                </c:pt>
                <c:pt idx="23">
                  <c:v>223.27365800000001</c:v>
                </c:pt>
                <c:pt idx="24">
                  <c:v>231.64161576846308</c:v>
                </c:pt>
                <c:pt idx="25">
                  <c:v>230.66683730158732</c:v>
                </c:pt>
                <c:pt idx="26">
                  <c:v>234.77529960707267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8-4887-A1FE-19697DAD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dateAx>
        <c:axId val="1856535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Offset val="100"/>
        <c:baseTimeUnit val="months"/>
      </c:date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630864858962664E-2"/>
          <c:y val="0.16736103918500969"/>
          <c:w val="0.92045212399437226"/>
          <c:h val="0.5453904220367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Sales by mfg industry'!$B$3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industry'!$B$4:$B$17</c:f>
              <c:numCache>
                <c:formatCode>_ * #\ ##0_ ;_ * \-#\ ##0_ ;_ * "-"??_ ;_ @_ </c:formatCode>
                <c:ptCount val="14"/>
                <c:pt idx="0">
                  <c:v>156.68682746451088</c:v>
                </c:pt>
                <c:pt idx="1">
                  <c:v>104.74329573585672</c:v>
                </c:pt>
                <c:pt idx="2">
                  <c:v>90.071277661168622</c:v>
                </c:pt>
                <c:pt idx="3">
                  <c:v>96.954475661849713</c:v>
                </c:pt>
                <c:pt idx="4">
                  <c:v>30.099681771923422</c:v>
                </c:pt>
                <c:pt idx="5">
                  <c:v>33.292517128008377</c:v>
                </c:pt>
                <c:pt idx="6">
                  <c:v>38.729503634678508</c:v>
                </c:pt>
                <c:pt idx="7">
                  <c:v>17.460442386781516</c:v>
                </c:pt>
                <c:pt idx="8">
                  <c:v>15.491411294395007</c:v>
                </c:pt>
                <c:pt idx="9">
                  <c:v>24.310398429336452</c:v>
                </c:pt>
                <c:pt idx="10">
                  <c:v>14.868139891534845</c:v>
                </c:pt>
                <c:pt idx="11">
                  <c:v>12.512498501050256</c:v>
                </c:pt>
                <c:pt idx="12">
                  <c:v>6.7363317760270185</c:v>
                </c:pt>
                <c:pt idx="13">
                  <c:v>4.7125765869708793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A-4829-A07C-CD5344A65CB0}"/>
            </c:ext>
          </c:extLst>
        </c:ser>
        <c:ser>
          <c:idx val="1"/>
          <c:order val="1"/>
          <c:tx>
            <c:strRef>
              <c:f>'7. Sales by mfg industry'!$C$3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industry'!$C$4:$C$17</c:f>
              <c:numCache>
                <c:formatCode>_ * #\ ##0_ ;_ * \-#\ ##0_ ;_ * "-"??_ ;_ @_ </c:formatCode>
                <c:ptCount val="14"/>
                <c:pt idx="0">
                  <c:v>134.14051964806998</c:v>
                </c:pt>
                <c:pt idx="1">
                  <c:v>74.63835221344219</c:v>
                </c:pt>
                <c:pt idx="2">
                  <c:v>78.401812203214106</c:v>
                </c:pt>
                <c:pt idx="3">
                  <c:v>42.151161641925526</c:v>
                </c:pt>
                <c:pt idx="4">
                  <c:v>25.127619884496198</c:v>
                </c:pt>
                <c:pt idx="5">
                  <c:v>22.524004688246329</c:v>
                </c:pt>
                <c:pt idx="6">
                  <c:v>17.273023756640008</c:v>
                </c:pt>
                <c:pt idx="7">
                  <c:v>9.1901632086504748</c:v>
                </c:pt>
                <c:pt idx="8">
                  <c:v>8.9311214491526929</c:v>
                </c:pt>
                <c:pt idx="9">
                  <c:v>9.946787879042061</c:v>
                </c:pt>
                <c:pt idx="10">
                  <c:v>11.079397269366748</c:v>
                </c:pt>
                <c:pt idx="11">
                  <c:v>6.3903657270699181</c:v>
                </c:pt>
                <c:pt idx="12">
                  <c:v>4.4288409978477858</c:v>
                </c:pt>
                <c:pt idx="13">
                  <c:v>1.4270426373241492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A-4829-A07C-CD5344A65CB0}"/>
            </c:ext>
          </c:extLst>
        </c:ser>
        <c:ser>
          <c:idx val="2"/>
          <c:order val="2"/>
          <c:tx>
            <c:strRef>
              <c:f>'7. Sales by mfg industry'!$D$3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industry'!$D$4:$D$17</c:f>
              <c:numCache>
                <c:formatCode>_ * #\ ##0_ ;_ * \-#\ ##0_ ;_ * "-"??_ ;_ @_ </c:formatCode>
                <c:ptCount val="14"/>
                <c:pt idx="0">
                  <c:v>149.01111896666208</c:v>
                </c:pt>
                <c:pt idx="1">
                  <c:v>95.396310124985135</c:v>
                </c:pt>
                <c:pt idx="2">
                  <c:v>88.401573037634378</c:v>
                </c:pt>
                <c:pt idx="3">
                  <c:v>78.945149171571785</c:v>
                </c:pt>
                <c:pt idx="4">
                  <c:v>29.186133884340727</c:v>
                </c:pt>
                <c:pt idx="5">
                  <c:v>30.042628486487651</c:v>
                </c:pt>
                <c:pt idx="6">
                  <c:v>25.218308328159651</c:v>
                </c:pt>
                <c:pt idx="7">
                  <c:v>16.868940538966548</c:v>
                </c:pt>
                <c:pt idx="8">
                  <c:v>13.779958843647504</c:v>
                </c:pt>
                <c:pt idx="9">
                  <c:v>16.839654663736539</c:v>
                </c:pt>
                <c:pt idx="10">
                  <c:v>14.315600202131883</c:v>
                </c:pt>
                <c:pt idx="11">
                  <c:v>8.9032026458111027</c:v>
                </c:pt>
                <c:pt idx="12">
                  <c:v>6.1714835176435496</c:v>
                </c:pt>
                <c:pt idx="13">
                  <c:v>3.0789873825253404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A-4829-A07C-CD5344A65CB0}"/>
            </c:ext>
          </c:extLst>
        </c:ser>
        <c:ser>
          <c:idx val="3"/>
          <c:order val="3"/>
          <c:tx>
            <c:strRef>
              <c:f>'7. Sales by mfg industry'!$E$3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industry'!$E$4:$E$17</c:f>
              <c:numCache>
                <c:formatCode>_ * #\ ##0_ ;_ * \-#\ ##0_ ;_ * "-"??_ ;_ @_ </c:formatCode>
                <c:ptCount val="14"/>
                <c:pt idx="0">
                  <c:v>161.24441400619193</c:v>
                </c:pt>
                <c:pt idx="1">
                  <c:v>108.72626585725327</c:v>
                </c:pt>
                <c:pt idx="2">
                  <c:v>92.434712678837826</c:v>
                </c:pt>
                <c:pt idx="3">
                  <c:v>100.31802712897891</c:v>
                </c:pt>
                <c:pt idx="4">
                  <c:v>30.020081667775042</c:v>
                </c:pt>
                <c:pt idx="5">
                  <c:v>33.276989696604772</c:v>
                </c:pt>
                <c:pt idx="6">
                  <c:v>24.536916685389219</c:v>
                </c:pt>
                <c:pt idx="7">
                  <c:v>19.522729335918545</c:v>
                </c:pt>
                <c:pt idx="8">
                  <c:v>15.226506108794506</c:v>
                </c:pt>
                <c:pt idx="9">
                  <c:v>23.738592001500798</c:v>
                </c:pt>
                <c:pt idx="10">
                  <c:v>16.123558030177762</c:v>
                </c:pt>
                <c:pt idx="11">
                  <c:v>12.189388635260709</c:v>
                </c:pt>
                <c:pt idx="12">
                  <c:v>6.8422347280137323</c:v>
                </c:pt>
                <c:pt idx="13">
                  <c:v>4.2829849762747818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4A-4829-A07C-CD5344A65CB0}"/>
            </c:ext>
          </c:extLst>
        </c:ser>
        <c:ser>
          <c:idx val="4"/>
          <c:order val="4"/>
          <c:tx>
            <c:strRef>
              <c:f>'7. Sales by mfg industry'!$F$3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industry'!$F$4:$F$17</c:f>
              <c:numCache>
                <c:formatCode>_ * #\ ##0_ ;_ * \-#\ ##0_ ;_ * "-"??_ ;_ @_ </c:formatCode>
                <c:ptCount val="14"/>
                <c:pt idx="0">
                  <c:v>162.06074580181905</c:v>
                </c:pt>
                <c:pt idx="1">
                  <c:v>124.64710471339683</c:v>
                </c:pt>
                <c:pt idx="2">
                  <c:v>92.739241767279395</c:v>
                </c:pt>
                <c:pt idx="3">
                  <c:v>104.26878748297278</c:v>
                </c:pt>
                <c:pt idx="4">
                  <c:v>30.961893348996611</c:v>
                </c:pt>
                <c:pt idx="5">
                  <c:v>33.59241864664709</c:v>
                </c:pt>
                <c:pt idx="6">
                  <c:v>25.295410666333304</c:v>
                </c:pt>
                <c:pt idx="7">
                  <c:v>19.829821791723678</c:v>
                </c:pt>
                <c:pt idx="8">
                  <c:v>15.570303089601207</c:v>
                </c:pt>
                <c:pt idx="9">
                  <c:v>24.98472337227421</c:v>
                </c:pt>
                <c:pt idx="10">
                  <c:v>15.625797671180113</c:v>
                </c:pt>
                <c:pt idx="11">
                  <c:v>11.782015086461316</c:v>
                </c:pt>
                <c:pt idx="12">
                  <c:v>6.4607256306532488</c:v>
                </c:pt>
                <c:pt idx="13">
                  <c:v>4.2039183262750273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4A-4829-A07C-CD5344A65CB0}"/>
            </c:ext>
          </c:extLst>
        </c:ser>
        <c:ser>
          <c:idx val="5"/>
          <c:order val="5"/>
          <c:tx>
            <c:strRef>
              <c:f>'7. Sales by mfg industry'!$G$3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industry'!$G$4:$G$17</c:f>
              <c:numCache>
                <c:formatCode>_ * #\ ##0_ ;_ * \-#\ ##0_ ;_ * "-"??_ ;_ @_ </c:formatCode>
                <c:ptCount val="14"/>
                <c:pt idx="0">
                  <c:v>166.08443747355983</c:v>
                </c:pt>
                <c:pt idx="1">
                  <c:v>126.15359048751512</c:v>
                </c:pt>
                <c:pt idx="2">
                  <c:v>94.010712557291271</c:v>
                </c:pt>
                <c:pt idx="3">
                  <c:v>103.21234553359835</c:v>
                </c:pt>
                <c:pt idx="4">
                  <c:v>31.615317533557558</c:v>
                </c:pt>
                <c:pt idx="5">
                  <c:v>34.689875932695983</c:v>
                </c:pt>
                <c:pt idx="6">
                  <c:v>25.110084934785377</c:v>
                </c:pt>
                <c:pt idx="7">
                  <c:v>19.156257786984547</c:v>
                </c:pt>
                <c:pt idx="8">
                  <c:v>14.847246153774481</c:v>
                </c:pt>
                <c:pt idx="9">
                  <c:v>24.019293884611187</c:v>
                </c:pt>
                <c:pt idx="10">
                  <c:v>15.59949816306699</c:v>
                </c:pt>
                <c:pt idx="11">
                  <c:v>11.755513971771801</c:v>
                </c:pt>
                <c:pt idx="12">
                  <c:v>6.2869126443509984</c:v>
                </c:pt>
                <c:pt idx="13">
                  <c:v>3.8808728247402415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4A-4829-A07C-CD5344A65CB0}"/>
            </c:ext>
          </c:extLst>
        </c:ser>
        <c:ser>
          <c:idx val="6"/>
          <c:order val="6"/>
          <c:tx>
            <c:strRef>
              <c:f>'7. Sales by mfg industry'!$H$3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industry'!$H$4:$H$17</c:f>
              <c:numCache>
                <c:formatCode>_ * #\ ##0_ ;_ * \-#\ ##0_ ;_ * "-"??_ ;_ @_ </c:formatCode>
                <c:ptCount val="14"/>
                <c:pt idx="0">
                  <c:v>159.24130293194946</c:v>
                </c:pt>
                <c:pt idx="1">
                  <c:v>124.65255083119784</c:v>
                </c:pt>
                <c:pt idx="2">
                  <c:v>89.024945602162319</c:v>
                </c:pt>
                <c:pt idx="3">
                  <c:v>67.734375877883949</c:v>
                </c:pt>
                <c:pt idx="4">
                  <c:v>29.156304812828338</c:v>
                </c:pt>
                <c:pt idx="5">
                  <c:v>33.828610270176952</c:v>
                </c:pt>
                <c:pt idx="6">
                  <c:v>23.369670607083158</c:v>
                </c:pt>
                <c:pt idx="7">
                  <c:v>18.626513376466285</c:v>
                </c:pt>
                <c:pt idx="8">
                  <c:v>14.159226549577991</c:v>
                </c:pt>
                <c:pt idx="9">
                  <c:v>25.240116893514696</c:v>
                </c:pt>
                <c:pt idx="10">
                  <c:v>15.655279326832424</c:v>
                </c:pt>
                <c:pt idx="11">
                  <c:v>11.837830345084525</c:v>
                </c:pt>
                <c:pt idx="12">
                  <c:v>5.9634389111319752</c:v>
                </c:pt>
                <c:pt idx="13">
                  <c:v>4.5439884994787718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4A-4829-A07C-CD5344A65CB0}"/>
            </c:ext>
          </c:extLst>
        </c:ser>
        <c:ser>
          <c:idx val="7"/>
          <c:order val="7"/>
          <c:tx>
            <c:strRef>
              <c:f>'7. Sales by mfg industry'!$I$3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industry'!$I$4:$I$17</c:f>
              <c:numCache>
                <c:formatCode>_ * #\ ##0_ ;_ * \-#\ ##0_ ;_ * "-"??_ ;_ @_ </c:formatCode>
                <c:ptCount val="14"/>
                <c:pt idx="0">
                  <c:v>163.99067056086011</c:v>
                </c:pt>
                <c:pt idx="1">
                  <c:v>123.95663236306729</c:v>
                </c:pt>
                <c:pt idx="2">
                  <c:v>92.120089728248274</c:v>
                </c:pt>
                <c:pt idx="3">
                  <c:v>77.57128518647238</c:v>
                </c:pt>
                <c:pt idx="4">
                  <c:v>32.225962789565671</c:v>
                </c:pt>
                <c:pt idx="5">
                  <c:v>33.332724843058344</c:v>
                </c:pt>
                <c:pt idx="6">
                  <c:v>28.22530173765827</c:v>
                </c:pt>
                <c:pt idx="7">
                  <c:v>18.868984622787227</c:v>
                </c:pt>
                <c:pt idx="8">
                  <c:v>15.57106306306526</c:v>
                </c:pt>
                <c:pt idx="9">
                  <c:v>26.394549199886185</c:v>
                </c:pt>
                <c:pt idx="10">
                  <c:v>16.50787823071764</c:v>
                </c:pt>
                <c:pt idx="11">
                  <c:v>11.2882499622584</c:v>
                </c:pt>
                <c:pt idx="12">
                  <c:v>6.6598571904558668</c:v>
                </c:pt>
                <c:pt idx="13">
                  <c:v>4.7959651151759042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4A-4829-A07C-CD5344A65CB0}"/>
            </c:ext>
          </c:extLst>
        </c:ser>
        <c:ser>
          <c:idx val="8"/>
          <c:order val="8"/>
          <c:tx>
            <c:strRef>
              <c:f>'7. Sales by mfg industry'!$J$3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'7. Sales by mfg industry'!$A$4:$A$17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'7. Sales by mfg industry'!$J$4:$J$17</c:f>
              <c:numCache>
                <c:formatCode>_ * #\ ##0_ ;_ * \-#\ ##0_ ;_ * "-"??_ ;_ @_ </c:formatCode>
                <c:ptCount val="14"/>
                <c:pt idx="0">
                  <c:v>169.13520542776362</c:v>
                </c:pt>
                <c:pt idx="1">
                  <c:v>140.35997588893457</c:v>
                </c:pt>
                <c:pt idx="2">
                  <c:v>99.906095612813573</c:v>
                </c:pt>
                <c:pt idx="3">
                  <c:v>94.460129847366261</c:v>
                </c:pt>
                <c:pt idx="4">
                  <c:v>32.044793492664311</c:v>
                </c:pt>
                <c:pt idx="5">
                  <c:v>34.750893401486394</c:v>
                </c:pt>
                <c:pt idx="6">
                  <c:v>29.858569071476751</c:v>
                </c:pt>
                <c:pt idx="7">
                  <c:v>19.619276681749703</c:v>
                </c:pt>
                <c:pt idx="8">
                  <c:v>15.965228800666512</c:v>
                </c:pt>
                <c:pt idx="9">
                  <c:v>25.529698200602724</c:v>
                </c:pt>
                <c:pt idx="10">
                  <c:v>17.359764458593339</c:v>
                </c:pt>
                <c:pt idx="11">
                  <c:v>11.386694837754559</c:v>
                </c:pt>
                <c:pt idx="12">
                  <c:v>6.7074279375690562</c:v>
                </c:pt>
                <c:pt idx="13">
                  <c:v>4.9139357639735035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4A-4829-A07C-CD5344A65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3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Mining output and sales'!$C$5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sales'!$C$6:$C$13</c:f>
              <c:numCache>
                <c:formatCode>_-* #\ ##0_-;\-* #\ ##0_-;_-* "-"??_-;_-@_-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3-435E-A4A9-998A0D897B50}"/>
            </c:ext>
          </c:extLst>
        </c:ser>
        <c:ser>
          <c:idx val="1"/>
          <c:order val="1"/>
          <c:tx>
            <c:strRef>
              <c:f>'8. Mining output and sales'!$D$5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sales'!$D$6:$D$13</c:f>
              <c:numCache>
                <c:formatCode>_-* #\ ##0_-;\-* #\ ##0_-;_-* "-"??_-;_-@_-</c:formatCode>
                <c:ptCount val="8"/>
                <c:pt idx="0">
                  <c:v>90.015999999999991</c:v>
                </c:pt>
                <c:pt idx="1">
                  <c:v>87.326294340309545</c:v>
                </c:pt>
                <c:pt idx="2">
                  <c:v>62.366548042704615</c:v>
                </c:pt>
                <c:pt idx="3">
                  <c:v>77.31481770117496</c:v>
                </c:pt>
                <c:pt idx="4">
                  <c:v>65.849863866199925</c:v>
                </c:pt>
                <c:pt idx="5">
                  <c:v>82.724717644720783</c:v>
                </c:pt>
                <c:pt idx="6">
                  <c:v>59.663276043493497</c:v>
                </c:pt>
                <c:pt idx="7">
                  <c:v>62.622863367776404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3-435E-A4A9-998A0D897B50}"/>
            </c:ext>
          </c:extLst>
        </c:ser>
        <c:ser>
          <c:idx val="2"/>
          <c:order val="2"/>
          <c:tx>
            <c:strRef>
              <c:f>'8. Mining output and sales'!$E$5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sales'!$E$6:$E$13</c:f>
              <c:numCache>
                <c:formatCode>_-* #\ ##0_-;\-* #\ ##0_-;_-* "-"??_-;_-@_-</c:formatCode>
                <c:ptCount val="8"/>
                <c:pt idx="0">
                  <c:v>92.64</c:v>
                </c:pt>
                <c:pt idx="1">
                  <c:v>92.264688208854551</c:v>
                </c:pt>
                <c:pt idx="2">
                  <c:v>91.54804270462634</c:v>
                </c:pt>
                <c:pt idx="3">
                  <c:v>115.56686981657944</c:v>
                </c:pt>
                <c:pt idx="4">
                  <c:v>88.486970050563968</c:v>
                </c:pt>
                <c:pt idx="5">
                  <c:v>119.65916034026314</c:v>
                </c:pt>
                <c:pt idx="6">
                  <c:v>103.01648544370397</c:v>
                </c:pt>
                <c:pt idx="7">
                  <c:v>117.49368851336268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3-435E-A4A9-998A0D897B50}"/>
            </c:ext>
          </c:extLst>
        </c:ser>
        <c:ser>
          <c:idx val="3"/>
          <c:order val="3"/>
          <c:tx>
            <c:strRef>
              <c:f>'8. Mining output and sales'!$F$5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sales'!$F$6:$F$13</c:f>
              <c:numCache>
                <c:formatCode>_-* #\ ##0_-;\-* #\ ##0_-;_-* "-"??_-;_-@_-</c:formatCode>
                <c:ptCount val="8"/>
                <c:pt idx="0">
                  <c:v>90.463999999999999</c:v>
                </c:pt>
                <c:pt idx="1">
                  <c:v>90.703192900136429</c:v>
                </c:pt>
                <c:pt idx="2">
                  <c:v>98.754448398576514</c:v>
                </c:pt>
                <c:pt idx="3">
                  <c:v>136.96243234619141</c:v>
                </c:pt>
                <c:pt idx="4">
                  <c:v>102.17814080124465</c:v>
                </c:pt>
                <c:pt idx="5">
                  <c:v>118.01706978479545</c:v>
                </c:pt>
                <c:pt idx="6">
                  <c:v>88.144510698000687</c:v>
                </c:pt>
                <c:pt idx="7">
                  <c:v>133.32658731429572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3-435E-A4A9-998A0D897B50}"/>
            </c:ext>
          </c:extLst>
        </c:ser>
        <c:ser>
          <c:idx val="4"/>
          <c:order val="4"/>
          <c:tx>
            <c:strRef>
              <c:f>'8. Mining output and sales'!$G$5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sales'!$G$6:$G$13</c:f>
              <c:numCache>
                <c:formatCode>_-* #\ ##0_-;\-* #\ ##0_-;_-* "-"??_-;_-@_-</c:formatCode>
                <c:ptCount val="8"/>
                <c:pt idx="0">
                  <c:v>89.215999999999994</c:v>
                </c:pt>
                <c:pt idx="1">
                  <c:v>86.271021095015371</c:v>
                </c:pt>
                <c:pt idx="2">
                  <c:v>95.77402135231317</c:v>
                </c:pt>
                <c:pt idx="3">
                  <c:v>141.55425073263291</c:v>
                </c:pt>
                <c:pt idx="4">
                  <c:v>121.89809412679888</c:v>
                </c:pt>
                <c:pt idx="5">
                  <c:v>151.99630325733267</c:v>
                </c:pt>
                <c:pt idx="6">
                  <c:v>108.66362679761485</c:v>
                </c:pt>
                <c:pt idx="7">
                  <c:v>158.07277778829109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3-435E-A4A9-998A0D897B50}"/>
            </c:ext>
          </c:extLst>
        </c:ser>
        <c:ser>
          <c:idx val="5"/>
          <c:order val="5"/>
          <c:tx>
            <c:strRef>
              <c:f>'8. Mining output and sales'!$H$5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sales'!$H$6:$H$13</c:f>
              <c:numCache>
                <c:formatCode>_-* #\ ##0_-;\-* #\ ##0_-;_-* "-"??_-;_-@_-</c:formatCode>
                <c:ptCount val="8"/>
                <c:pt idx="0">
                  <c:v>92.512</c:v>
                </c:pt>
                <c:pt idx="1">
                  <c:v>95.164970591457759</c:v>
                </c:pt>
                <c:pt idx="2">
                  <c:v>100.31138790035587</c:v>
                </c:pt>
                <c:pt idx="3">
                  <c:v>107.08347105202907</c:v>
                </c:pt>
                <c:pt idx="4">
                  <c:v>112.05756514974719</c:v>
                </c:pt>
                <c:pt idx="5">
                  <c:v>169.59660192210276</c:v>
                </c:pt>
                <c:pt idx="6">
                  <c:v>109.99649245878641</c:v>
                </c:pt>
                <c:pt idx="7">
                  <c:v>231.03015050946829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43-435E-A4A9-998A0D897B50}"/>
            </c:ext>
          </c:extLst>
        </c:ser>
        <c:ser>
          <c:idx val="6"/>
          <c:order val="6"/>
          <c:tx>
            <c:strRef>
              <c:f>'8. Mining output and sales'!$I$5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rgbClr val="4F81BD">
                  <a:shade val="50000"/>
                </a:srgbClr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sales'!$I$6:$I$13</c:f>
              <c:numCache>
                <c:formatCode>_-* #\ ##0_-;\-* #\ ##0_-;_-* "-"??_-;_-@_-</c:formatCode>
                <c:ptCount val="8"/>
                <c:pt idx="0">
                  <c:v>89.663999999999987</c:v>
                </c:pt>
                <c:pt idx="1">
                  <c:v>107.1381686161986</c:v>
                </c:pt>
                <c:pt idx="2">
                  <c:v>99.110320284697508</c:v>
                </c:pt>
                <c:pt idx="3">
                  <c:v>121.91656765117736</c:v>
                </c:pt>
                <c:pt idx="4">
                  <c:v>128.1213535589265</c:v>
                </c:pt>
                <c:pt idx="5">
                  <c:v>142.95841850852796</c:v>
                </c:pt>
                <c:pt idx="6">
                  <c:v>104.66502981410028</c:v>
                </c:pt>
                <c:pt idx="7">
                  <c:v>179.02314071443973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43-435E-A4A9-998A0D897B50}"/>
            </c:ext>
          </c:extLst>
        </c:ser>
        <c:ser>
          <c:idx val="7"/>
          <c:order val="7"/>
          <c:tx>
            <c:strRef>
              <c:f>'8. Mining output and sales'!$J$5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sales'!$J$6:$J$13</c:f>
              <c:numCache>
                <c:formatCode>_-* #\ ##0_-;\-* #\ ##0_-;_-* "-"??_-;_-@_-</c:formatCode>
                <c:ptCount val="8"/>
                <c:pt idx="0">
                  <c:v>85.567999999999998</c:v>
                </c:pt>
                <c:pt idx="1">
                  <c:v>126.10475389622823</c:v>
                </c:pt>
                <c:pt idx="2">
                  <c:v>92.037366548042698</c:v>
                </c:pt>
                <c:pt idx="3">
                  <c:v>116.80461798547299</c:v>
                </c:pt>
                <c:pt idx="4">
                  <c:v>106.92337611824192</c:v>
                </c:pt>
                <c:pt idx="5">
                  <c:v>98.441468997685803</c:v>
                </c:pt>
                <c:pt idx="6">
                  <c:v>113.11820413889862</c:v>
                </c:pt>
                <c:pt idx="7">
                  <c:v>153.29314604906162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43-435E-A4A9-998A0D897B50}"/>
            </c:ext>
          </c:extLst>
        </c:ser>
        <c:ser>
          <c:idx val="8"/>
          <c:order val="8"/>
          <c:tx>
            <c:strRef>
              <c:f>'8. Mining output and sales'!$K$5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'8.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'8. Mining output and sales'!$K$6:$K$13</c:f>
              <c:numCache>
                <c:formatCode>_-* #\ ##0_-;\-* #\ ##0_-;_-* "-"??_-;_-@_-</c:formatCode>
                <c:ptCount val="8"/>
                <c:pt idx="0">
                  <c:v>91.103999999999985</c:v>
                </c:pt>
                <c:pt idx="1">
                  <c:v>134.70444812882289</c:v>
                </c:pt>
                <c:pt idx="2">
                  <c:v>85.542704626334526</c:v>
                </c:pt>
                <c:pt idx="3">
                  <c:v>86.534614320263216</c:v>
                </c:pt>
                <c:pt idx="4">
                  <c:v>93.854531310774007</c:v>
                </c:pt>
                <c:pt idx="5">
                  <c:v>110.52111699148715</c:v>
                </c:pt>
                <c:pt idx="6">
                  <c:v>99.824622939319525</c:v>
                </c:pt>
                <c:pt idx="7">
                  <c:v>141.02537696707245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3-435E-A4A9-998A0D897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Q1 2020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World mining prices'!$B$5</c:f>
              <c:strCache>
                <c:ptCount val="1"/>
                <c:pt idx="0">
                  <c:v>07 June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prices'!$B$6:$B$10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6-484D-8908-E6AA2B2B68EE}"/>
            </c:ext>
          </c:extLst>
        </c:ser>
        <c:ser>
          <c:idx val="1"/>
          <c:order val="1"/>
          <c:tx>
            <c:strRef>
              <c:f>'9. World mining prices'!$C$5</c:f>
              <c:strCache>
                <c:ptCount val="1"/>
                <c:pt idx="0">
                  <c:v>30 Sept 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prices'!$C$6:$C$10</c:f>
              <c:numCache>
                <c:formatCode>_-* #\ ##0_-;\-* #\ ##0_-;_-* "-"??_-;_-@_-</c:formatCode>
                <c:ptCount val="5"/>
                <c:pt idx="0">
                  <c:v>55.882352941176471</c:v>
                </c:pt>
                <c:pt idx="1">
                  <c:v>91.10057925223802</c:v>
                </c:pt>
                <c:pt idx="2">
                  <c:v>81.585677749360613</c:v>
                </c:pt>
                <c:pt idx="3">
                  <c:v>178.68852459016392</c:v>
                </c:pt>
                <c:pt idx="4">
                  <c:v>108.33333333333333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6-484D-8908-E6AA2B2B68EE}"/>
            </c:ext>
          </c:extLst>
        </c:ser>
        <c:ser>
          <c:idx val="2"/>
          <c:order val="2"/>
          <c:tx>
            <c:strRef>
              <c:f>'9. World mining prices'!$D$5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prices'!$D$6:$D$10</c:f>
              <c:numCache>
                <c:formatCode>_-* #\ ##0_-;\-* #\ ##0_-;_-* "-"??_-;_-@_-</c:formatCode>
                <c:ptCount val="5"/>
                <c:pt idx="0">
                  <c:v>49.019607843137251</c:v>
                </c:pt>
                <c:pt idx="1">
                  <c:v>96.261190100052659</c:v>
                </c:pt>
                <c:pt idx="2">
                  <c:v>82.267689684569476</c:v>
                </c:pt>
                <c:pt idx="3">
                  <c:v>137.70491803278688</c:v>
                </c:pt>
                <c:pt idx="4">
                  <c:v>109.72222222222223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6-484D-8908-E6AA2B2B68EE}"/>
            </c:ext>
          </c:extLst>
        </c:ser>
        <c:ser>
          <c:idx val="3"/>
          <c:order val="3"/>
          <c:tx>
            <c:strRef>
              <c:f>'9. World mining prices'!$E$5</c:f>
              <c:strCache>
                <c:ptCount val="1"/>
                <c:pt idx="0">
                  <c:v>30 Jan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prices'!$E$6:$E$10</c:f>
              <c:numCache>
                <c:formatCode>_-* #\ ##0_-;\-* #\ ##0_-;_-* "-"??_-;_-@_-</c:formatCode>
                <c:ptCount val="5"/>
                <c:pt idx="0">
                  <c:v>69.509803921568633</c:v>
                </c:pt>
                <c:pt idx="1">
                  <c:v>94.365455502896253</c:v>
                </c:pt>
                <c:pt idx="2">
                  <c:v>86.445012787723783</c:v>
                </c:pt>
                <c:pt idx="3">
                  <c:v>182.70491803278691</c:v>
                </c:pt>
                <c:pt idx="4">
                  <c:v>123.61111111111111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6-484D-8908-E6AA2B2B68EE}"/>
            </c:ext>
          </c:extLst>
        </c:ser>
        <c:ser>
          <c:idx val="4"/>
          <c:order val="4"/>
          <c:tx>
            <c:strRef>
              <c:f>'9. World mining prices'!$F$5</c:f>
              <c:strCache>
                <c:ptCount val="1"/>
                <c:pt idx="0">
                  <c:v>24 Feb 2022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prices'!$F$6:$F$10</c:f>
              <c:numCache>
                <c:formatCode>_-* #\ ##0_-;\-* #\ ##0_-;_-* "-"??_-;_-@_-</c:formatCode>
                <c:ptCount val="5"/>
                <c:pt idx="0">
                  <c:v>66.225490196078425</c:v>
                </c:pt>
                <c:pt idx="1">
                  <c:v>100.31595576619274</c:v>
                </c:pt>
                <c:pt idx="2">
                  <c:v>89.85507246376811</c:v>
                </c:pt>
                <c:pt idx="3">
                  <c:v>195.90163934426229</c:v>
                </c:pt>
                <c:pt idx="4">
                  <c:v>129.16666666666669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A6-484D-8908-E6AA2B2B68EE}"/>
            </c:ext>
          </c:extLst>
        </c:ser>
        <c:ser>
          <c:idx val="5"/>
          <c:order val="5"/>
          <c:tx>
            <c:strRef>
              <c:f>'9. World mining prices'!$G$5</c:f>
              <c:strCache>
                <c:ptCount val="1"/>
                <c:pt idx="0">
                  <c:v>9 March 2022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prices'!$G$6:$G$10</c:f>
              <c:numCache>
                <c:formatCode>_-* #\ ##0_-;\-* #\ ##0_-;_-* "-"??_-;_-@_-</c:formatCode>
                <c:ptCount val="5"/>
                <c:pt idx="0">
                  <c:v>76.715686274509807</c:v>
                </c:pt>
                <c:pt idx="1">
                  <c:v>108.26750921537651</c:v>
                </c:pt>
                <c:pt idx="2">
                  <c:v>99.829497016197791</c:v>
                </c:pt>
                <c:pt idx="3">
                  <c:v>331.96721311475409</c:v>
                </c:pt>
                <c:pt idx="4">
                  <c:v>148.61111111111111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A6-484D-8908-E6AA2B2B68EE}"/>
            </c:ext>
          </c:extLst>
        </c:ser>
        <c:ser>
          <c:idx val="6"/>
          <c:order val="6"/>
          <c:tx>
            <c:strRef>
              <c:f>'9. World mining prices'!$H$5</c:f>
              <c:strCache>
                <c:ptCount val="1"/>
                <c:pt idx="0">
                  <c:v>07 June 2022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'9. World mining prices'!$H$6:$H$10</c:f>
              <c:numCache>
                <c:formatCode>_-* #\ ##0_-;\-* #\ ##0_-;_-* "-"??_-;_-@_-</c:formatCode>
                <c:ptCount val="5"/>
                <c:pt idx="0">
                  <c:v>71.568627450980387</c:v>
                </c:pt>
                <c:pt idx="1">
                  <c:v>97.525013164823591</c:v>
                </c:pt>
                <c:pt idx="2">
                  <c:v>86.189258312020456</c:v>
                </c:pt>
                <c:pt idx="3">
                  <c:v>330.32786885245901</c:v>
                </c:pt>
                <c:pt idx="4">
                  <c:v>168.05555555555557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A6-484D-8908-E6AA2B2B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90097" y="802984"/>
    <xdr:ext cx="11618331" cy="58010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814916" y="2796016"/>
    <xdr:ext cx="9295694" cy="45055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7CD08-0BAC-499E-A664-B3E42FF87D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52400" y="1917700"/>
    <xdr:ext cx="10329670" cy="48245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703841-1A15-43AB-86A2-B9C0189190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44415" y="4441886"/>
    <xdr:ext cx="9305494" cy="478358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0.82098</cdr:x>
      <cdr:y>0.14592</cdr:y>
    </cdr:from>
    <cdr:to>
      <cdr:x>0.93566</cdr:x>
      <cdr:y>0.33357</cdr:y>
    </cdr:to>
    <cdr:sp macro="" textlink="">
      <cdr:nvSpPr>
        <cdr:cNvPr id="2" name="Oval 1"/>
        <cdr:cNvSpPr/>
      </cdr:nvSpPr>
      <cdr:spPr>
        <a:xfrm xmlns:a="http://schemas.openxmlformats.org/drawingml/2006/main">
          <a:off x="7639604" y="698021"/>
          <a:ext cx="1067154" cy="89765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8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ysClr val="windowText" lastClr="000000"/>
              </a:solidFill>
            </a:rPr>
            <a:t>Low response quarters</a:t>
          </a:r>
        </a:p>
      </cdr:txBody>
    </cdr:sp>
  </cdr:relSizeAnchor>
  <cdr:relSizeAnchor xmlns:cdr="http://schemas.openxmlformats.org/drawingml/2006/chartDrawing">
    <cdr:from>
      <cdr:x>0.82266</cdr:x>
      <cdr:y>0.50158</cdr:y>
    </cdr:from>
    <cdr:to>
      <cdr:x>0.93734</cdr:x>
      <cdr:y>0.69298</cdr:y>
    </cdr:to>
    <cdr:sp macro="" textlink="">
      <cdr:nvSpPr>
        <cdr:cNvPr id="3" name="Oval 2"/>
        <cdr:cNvSpPr/>
      </cdr:nvSpPr>
      <cdr:spPr>
        <a:xfrm xmlns:a="http://schemas.openxmlformats.org/drawingml/2006/main">
          <a:off x="7655258" y="2399343"/>
          <a:ext cx="1067154" cy="915588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2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ysClr val="windowText" lastClr="000000"/>
              </a:solidFill>
            </a:rPr>
            <a:t>Low response quarters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825500" y="3746500"/>
    <xdr:ext cx="9285725" cy="5168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4593064"/>
    <xdr:ext cx="9305494" cy="462218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400084" y="2249406"/>
    <xdr:ext cx="9285725" cy="496161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6583371" y="797875"/>
    <xdr:ext cx="9285725" cy="4451458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271318" y="2856833"/>
    <xdr:ext cx="9285725" cy="472586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3807524" y="767703"/>
    <xdr:ext cx="9285725" cy="485062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03407" y="587728"/>
    <xdr:ext cx="9305494" cy="4538889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3115233" y="858219"/>
    <xdr:ext cx="10152531" cy="61342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7124936" y="5486869"/>
    <xdr:ext cx="9305494" cy="51035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124936" y="343371"/>
    <xdr:ext cx="9305494" cy="50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10960553" y="3077610"/>
    <xdr:ext cx="10175875" cy="545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4921" y="8658175"/>
    <xdr:ext cx="10190239" cy="5452936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24921" y="3084286"/>
    <xdr:ext cx="10190239" cy="5452936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0960553" y="8658175"/>
    <xdr:ext cx="10175875" cy="5459614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722312" y="2592919"/>
    <xdr:ext cx="8115963" cy="48492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5302568" y="1691423"/>
    <xdr:ext cx="9296400" cy="5637018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304084" y="3434367"/>
    <xdr:ext cx="9295694" cy="6067778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3090938" y="2705933"/>
    <xdr:ext cx="9296400" cy="54097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267200" y="1054100"/>
    <xdr:ext cx="9891584" cy="46351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6475" y="3126618"/>
    <xdr:ext cx="10403190" cy="53479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0.06628</cdr:x>
      <cdr:y>0.11478</cdr:y>
    </cdr:from>
    <cdr:to>
      <cdr:x>0.15589</cdr:x>
      <cdr:y>0.99936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89498" y="613831"/>
          <a:ext cx="932230" cy="47307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0.24954</cdr:x>
      <cdr:y>0.11874</cdr:y>
    </cdr:from>
    <cdr:to>
      <cdr:x>0.33915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596008" y="634999"/>
          <a:ext cx="932230" cy="47129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0.43462</cdr:x>
      <cdr:y>0.11676</cdr:y>
    </cdr:from>
    <cdr:to>
      <cdr:x>0.52617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21384" y="624417"/>
          <a:ext cx="952500" cy="47235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0.62078</cdr:x>
      <cdr:y>0.12503</cdr:y>
    </cdr:from>
    <cdr:to>
      <cdr:x>0.71268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458134" y="668658"/>
          <a:ext cx="956011" cy="46793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0.80618</cdr:x>
      <cdr:y>0.11956</cdr:y>
    </cdr:from>
    <cdr:to>
      <cdr:x>0.89579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386844" y="639405"/>
          <a:ext cx="932230" cy="47085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773083" y="944838"/>
    <xdr:ext cx="8614657" cy="552158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1764925"/>
    <xdr:ext cx="8759264" cy="461308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5F60CA-90BC-461D-BFAF-FE52A6D9C4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5360145"/>
    <xdr:ext cx="8540128" cy="4550212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60ADBC-3D3E-41DF-A254-AD8D298831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3112206"/>
    <xdr:ext cx="8207963" cy="4966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60" zoomScaleNormal="60" workbookViewId="0">
      <pane xSplit="1" ySplit="3" topLeftCell="B57" activePane="bottomRight" state="frozen"/>
      <selection activeCell="N39" sqref="N39"/>
      <selection pane="topRight" activeCell="N39" sqref="N39"/>
      <selection pane="bottomLeft" activeCell="N39" sqref="N39"/>
      <selection pane="bottomRight"/>
    </sheetView>
  </sheetViews>
  <sheetFormatPr defaultRowHeight="14.5" x14ac:dyDescent="0.35"/>
  <cols>
    <col min="1" max="1" width="7.26953125" customWidth="1"/>
    <col min="4" max="4" width="8.7265625" style="8"/>
  </cols>
  <sheetData>
    <row r="1" spans="1:4" ht="26" x14ac:dyDescent="0.6">
      <c r="A1" s="3" t="s">
        <v>144</v>
      </c>
    </row>
    <row r="2" spans="1:4" x14ac:dyDescent="0.35">
      <c r="A2" s="96" t="s">
        <v>130</v>
      </c>
    </row>
    <row r="3" spans="1:4" ht="14.5" customHeight="1" x14ac:dyDescent="0.6">
      <c r="A3" s="3"/>
      <c r="D3" s="104"/>
    </row>
    <row r="4" spans="1:4" x14ac:dyDescent="0.35">
      <c r="A4" s="183">
        <v>1994</v>
      </c>
      <c r="B4" s="2">
        <v>-4.7133492258133458E-4</v>
      </c>
      <c r="D4" s="104"/>
    </row>
    <row r="5" spans="1:4" x14ac:dyDescent="0.35">
      <c r="A5" s="183"/>
      <c r="B5" s="2">
        <v>9.7566198637673018E-3</v>
      </c>
      <c r="D5" s="104"/>
    </row>
    <row r="6" spans="1:4" x14ac:dyDescent="0.35">
      <c r="A6" s="183"/>
      <c r="B6" s="2">
        <v>1.1245152337437947E-2</v>
      </c>
      <c r="D6" s="104"/>
    </row>
    <row r="7" spans="1:4" x14ac:dyDescent="0.35">
      <c r="A7" s="183"/>
      <c r="B7" s="2">
        <v>1.8582953859177076E-2</v>
      </c>
      <c r="D7" s="104"/>
    </row>
    <row r="8" spans="1:4" x14ac:dyDescent="0.35">
      <c r="A8" s="183">
        <v>1995</v>
      </c>
      <c r="B8" s="2">
        <v>2.4994674568008524E-3</v>
      </c>
      <c r="D8" s="104"/>
    </row>
    <row r="9" spans="1:4" x14ac:dyDescent="0.35">
      <c r="A9" s="183"/>
      <c r="B9" s="2">
        <v>2.8748405134577659E-3</v>
      </c>
      <c r="D9" s="104"/>
    </row>
    <row r="10" spans="1:4" x14ac:dyDescent="0.35">
      <c r="A10" s="183"/>
      <c r="B10" s="2">
        <v>6.6346296747230582E-3</v>
      </c>
      <c r="D10" s="104"/>
    </row>
    <row r="11" spans="1:4" x14ac:dyDescent="0.35">
      <c r="A11" s="183"/>
      <c r="B11" s="2">
        <v>3.3636667019540933E-3</v>
      </c>
      <c r="D11" s="104"/>
    </row>
    <row r="12" spans="1:4" x14ac:dyDescent="0.35">
      <c r="A12" s="183">
        <v>1996</v>
      </c>
      <c r="B12" s="2">
        <v>1.8524983038061604E-2</v>
      </c>
      <c r="D12" s="104"/>
    </row>
    <row r="13" spans="1:4" x14ac:dyDescent="0.35">
      <c r="A13" s="183"/>
      <c r="B13" s="2">
        <v>1.1913589158366822E-2</v>
      </c>
      <c r="D13" s="104"/>
    </row>
    <row r="14" spans="1:4" x14ac:dyDescent="0.35">
      <c r="A14" s="183"/>
      <c r="B14" s="2">
        <v>1.1914841545854538E-2</v>
      </c>
      <c r="D14" s="104"/>
    </row>
    <row r="15" spans="1:4" x14ac:dyDescent="0.35">
      <c r="A15" s="183"/>
      <c r="B15" s="2">
        <v>9.3817146318699862E-3</v>
      </c>
      <c r="D15" s="104"/>
    </row>
    <row r="16" spans="1:4" x14ac:dyDescent="0.35">
      <c r="A16" s="183">
        <v>1997</v>
      </c>
      <c r="B16" s="2">
        <v>4.6421677875430056E-3</v>
      </c>
      <c r="D16" s="104"/>
    </row>
    <row r="17" spans="1:4" x14ac:dyDescent="0.35">
      <c r="A17" s="183"/>
      <c r="B17" s="2">
        <v>6.2741089497306834E-3</v>
      </c>
      <c r="D17" s="104"/>
    </row>
    <row r="18" spans="1:4" x14ac:dyDescent="0.35">
      <c r="A18" s="183"/>
      <c r="B18" s="2">
        <v>9.9423784325125553E-4</v>
      </c>
      <c r="D18" s="104"/>
    </row>
    <row r="19" spans="1:4" x14ac:dyDescent="0.35">
      <c r="A19" s="183"/>
      <c r="B19" s="2">
        <v>1.3815333373434768E-4</v>
      </c>
      <c r="D19" s="104"/>
    </row>
    <row r="20" spans="1:4" x14ac:dyDescent="0.35">
      <c r="A20" s="183">
        <v>1998</v>
      </c>
      <c r="B20" s="2">
        <v>2.6270385036457622E-3</v>
      </c>
      <c r="D20" s="104"/>
    </row>
    <row r="21" spans="1:4" x14ac:dyDescent="0.35">
      <c r="A21" s="183"/>
      <c r="B21" s="2">
        <v>1.414253049444758E-3</v>
      </c>
      <c r="D21" s="104"/>
    </row>
    <row r="22" spans="1:4" x14ac:dyDescent="0.35">
      <c r="A22" s="183"/>
      <c r="B22" s="2">
        <v>-2.1903341686316802E-3</v>
      </c>
      <c r="D22" s="104"/>
    </row>
    <row r="23" spans="1:4" x14ac:dyDescent="0.35">
      <c r="A23" s="183"/>
      <c r="B23" s="2">
        <v>9.6284345307862118E-4</v>
      </c>
      <c r="D23" s="104"/>
    </row>
    <row r="24" spans="1:4" x14ac:dyDescent="0.35">
      <c r="A24" s="183">
        <v>1999</v>
      </c>
      <c r="B24" s="2">
        <v>9.6106895421861349E-3</v>
      </c>
      <c r="D24" s="104"/>
    </row>
    <row r="25" spans="1:4" x14ac:dyDescent="0.35">
      <c r="A25" s="183"/>
      <c r="B25" s="2">
        <v>7.9589020389099208E-3</v>
      </c>
      <c r="D25" s="104"/>
    </row>
    <row r="26" spans="1:4" x14ac:dyDescent="0.35">
      <c r="A26" s="183"/>
      <c r="B26" s="2">
        <v>1.0918972593946474E-2</v>
      </c>
      <c r="D26" s="104"/>
    </row>
    <row r="27" spans="1:4" x14ac:dyDescent="0.35">
      <c r="A27" s="183"/>
      <c r="B27" s="2">
        <v>1.0999821584012581E-2</v>
      </c>
      <c r="D27" s="104"/>
    </row>
    <row r="28" spans="1:4" x14ac:dyDescent="0.35">
      <c r="A28" s="183">
        <v>2000</v>
      </c>
      <c r="B28" s="2">
        <v>1.1688399926261583E-2</v>
      </c>
      <c r="D28" s="104"/>
    </row>
    <row r="29" spans="1:4" x14ac:dyDescent="0.35">
      <c r="A29" s="183"/>
      <c r="B29" s="2">
        <v>9.1999078327755779E-3</v>
      </c>
      <c r="D29" s="104"/>
    </row>
    <row r="30" spans="1:4" x14ac:dyDescent="0.35">
      <c r="A30" s="183"/>
      <c r="B30" s="2">
        <v>9.9039428763350035E-3</v>
      </c>
      <c r="D30" s="104"/>
    </row>
    <row r="31" spans="1:4" x14ac:dyDescent="0.35">
      <c r="A31" s="183"/>
      <c r="B31" s="2">
        <v>8.5095467046614193E-3</v>
      </c>
      <c r="D31" s="104"/>
    </row>
    <row r="32" spans="1:4" x14ac:dyDescent="0.35">
      <c r="A32" s="183">
        <v>2001</v>
      </c>
      <c r="B32" s="2">
        <v>6.1451184646779122E-3</v>
      </c>
      <c r="D32" s="104"/>
    </row>
    <row r="33" spans="1:4" x14ac:dyDescent="0.35">
      <c r="A33" s="183"/>
      <c r="B33" s="2">
        <v>4.9970441205888783E-3</v>
      </c>
      <c r="D33" s="104"/>
    </row>
    <row r="34" spans="1:4" x14ac:dyDescent="0.35">
      <c r="A34" s="183"/>
      <c r="B34" s="2">
        <v>2.6574794215044051E-3</v>
      </c>
      <c r="D34" s="104"/>
    </row>
    <row r="35" spans="1:4" x14ac:dyDescent="0.35">
      <c r="A35" s="183"/>
      <c r="B35" s="2">
        <v>7.6932290380802293E-3</v>
      </c>
      <c r="D35" s="104"/>
    </row>
    <row r="36" spans="1:4" x14ac:dyDescent="0.35">
      <c r="A36" s="183">
        <v>2002</v>
      </c>
      <c r="B36" s="2">
        <v>1.0860090271194611E-2</v>
      </c>
      <c r="D36" s="104"/>
    </row>
    <row r="37" spans="1:4" x14ac:dyDescent="0.35">
      <c r="A37" s="183"/>
      <c r="B37" s="2">
        <v>1.2688591870982702E-2</v>
      </c>
      <c r="D37" s="104"/>
    </row>
    <row r="38" spans="1:4" x14ac:dyDescent="0.35">
      <c r="A38" s="183"/>
      <c r="B38" s="2">
        <v>1.1318294922630923E-2</v>
      </c>
      <c r="D38" s="104"/>
    </row>
    <row r="39" spans="1:4" x14ac:dyDescent="0.35">
      <c r="A39" s="183"/>
      <c r="B39" s="2">
        <v>8.3198863115936383E-3</v>
      </c>
      <c r="D39" s="104"/>
    </row>
    <row r="40" spans="1:4" x14ac:dyDescent="0.35">
      <c r="A40" s="183">
        <v>2003</v>
      </c>
      <c r="B40" s="2">
        <v>6.3476230694994307E-3</v>
      </c>
      <c r="D40" s="104"/>
    </row>
    <row r="41" spans="1:4" x14ac:dyDescent="0.35">
      <c r="A41" s="183"/>
      <c r="B41" s="2">
        <v>4.8836948048669448E-3</v>
      </c>
      <c r="D41" s="104"/>
    </row>
    <row r="42" spans="1:4" x14ac:dyDescent="0.35">
      <c r="A42" s="183"/>
      <c r="B42" s="2">
        <v>5.4269059072238335E-3</v>
      </c>
      <c r="D42" s="104"/>
    </row>
    <row r="43" spans="1:4" x14ac:dyDescent="0.35">
      <c r="A43" s="183"/>
      <c r="B43" s="2">
        <v>5.7693128266878002E-3</v>
      </c>
      <c r="D43" s="104"/>
    </row>
    <row r="44" spans="1:4" x14ac:dyDescent="0.35">
      <c r="A44" s="183">
        <v>2004</v>
      </c>
      <c r="B44" s="2">
        <v>1.513781621841348E-2</v>
      </c>
      <c r="D44" s="104"/>
    </row>
    <row r="45" spans="1:4" x14ac:dyDescent="0.35">
      <c r="A45" s="183"/>
      <c r="B45" s="2">
        <v>1.3974499245385852E-2</v>
      </c>
      <c r="D45" s="104"/>
    </row>
    <row r="46" spans="1:4" x14ac:dyDescent="0.35">
      <c r="A46" s="183"/>
      <c r="B46" s="2">
        <v>1.6351179575896158E-2</v>
      </c>
      <c r="D46" s="104"/>
    </row>
    <row r="47" spans="1:4" x14ac:dyDescent="0.35">
      <c r="A47" s="183"/>
      <c r="B47" s="2">
        <v>1.0679301033353683E-2</v>
      </c>
      <c r="D47" s="104"/>
    </row>
    <row r="48" spans="1:4" x14ac:dyDescent="0.35">
      <c r="A48" s="183">
        <v>2005</v>
      </c>
      <c r="B48" s="2">
        <v>1.0165997447253439E-2</v>
      </c>
      <c r="D48" s="104"/>
    </row>
    <row r="49" spans="1:4" x14ac:dyDescent="0.35">
      <c r="A49" s="183"/>
      <c r="B49" s="2">
        <v>1.7945539735341853E-2</v>
      </c>
      <c r="D49" s="104"/>
    </row>
    <row r="50" spans="1:4" x14ac:dyDescent="0.35">
      <c r="A50" s="183"/>
      <c r="B50" s="2">
        <v>1.3636185403032242E-2</v>
      </c>
      <c r="D50" s="104"/>
    </row>
    <row r="51" spans="1:4" x14ac:dyDescent="0.35">
      <c r="A51" s="183"/>
      <c r="B51" s="2">
        <v>6.6935606296185668E-3</v>
      </c>
      <c r="D51" s="104"/>
    </row>
    <row r="52" spans="1:4" x14ac:dyDescent="0.35">
      <c r="A52" s="183">
        <v>2006</v>
      </c>
      <c r="B52" s="2">
        <v>1.7571684316958214E-2</v>
      </c>
      <c r="D52" s="104"/>
    </row>
    <row r="53" spans="1:4" x14ac:dyDescent="0.35">
      <c r="A53" s="183"/>
      <c r="B53" s="2">
        <v>1.4202436253424988E-2</v>
      </c>
      <c r="D53" s="104"/>
    </row>
    <row r="54" spans="1:4" x14ac:dyDescent="0.35">
      <c r="A54" s="183"/>
      <c r="B54" s="2">
        <v>1.3811529745072493E-2</v>
      </c>
      <c r="D54" s="104"/>
    </row>
    <row r="55" spans="1:4" x14ac:dyDescent="0.35">
      <c r="A55" s="183"/>
      <c r="B55" s="2">
        <v>1.3828179232528992E-2</v>
      </c>
      <c r="D55" s="104"/>
    </row>
    <row r="56" spans="1:4" x14ac:dyDescent="0.35">
      <c r="A56" s="183">
        <v>2007</v>
      </c>
      <c r="B56" s="2">
        <v>1.6236720047158926E-2</v>
      </c>
      <c r="D56" s="104"/>
    </row>
    <row r="57" spans="1:4" x14ac:dyDescent="0.35">
      <c r="A57" s="183"/>
      <c r="B57" s="2">
        <v>8.1955799541209018E-3</v>
      </c>
      <c r="D57" s="104"/>
    </row>
    <row r="58" spans="1:4" x14ac:dyDescent="0.35">
      <c r="A58" s="183"/>
      <c r="B58" s="2">
        <v>1.1719351832540914E-2</v>
      </c>
      <c r="D58" s="104"/>
    </row>
    <row r="59" spans="1:4" x14ac:dyDescent="0.35">
      <c r="A59" s="183"/>
      <c r="B59" s="2">
        <v>1.4170797245472988E-2</v>
      </c>
      <c r="D59" s="104"/>
    </row>
    <row r="60" spans="1:4" x14ac:dyDescent="0.35">
      <c r="A60" s="183">
        <v>2008</v>
      </c>
      <c r="B60" s="2">
        <v>4.200052698526191E-3</v>
      </c>
      <c r="D60" s="104"/>
    </row>
    <row r="61" spans="1:4" x14ac:dyDescent="0.35">
      <c r="A61" s="183"/>
      <c r="B61" s="2">
        <v>1.2208871395048337E-2</v>
      </c>
      <c r="D61" s="104"/>
    </row>
    <row r="62" spans="1:4" x14ac:dyDescent="0.35">
      <c r="A62" s="183"/>
      <c r="B62" s="2">
        <v>2.3893335016145212E-3</v>
      </c>
      <c r="D62" s="104"/>
    </row>
    <row r="63" spans="1:4" x14ac:dyDescent="0.35">
      <c r="A63" s="183"/>
      <c r="B63" s="2">
        <v>-5.6924852404030002E-3</v>
      </c>
      <c r="D63" s="104"/>
    </row>
    <row r="64" spans="1:4" x14ac:dyDescent="0.35">
      <c r="A64" s="183">
        <v>2009</v>
      </c>
      <c r="B64" s="2">
        <v>-1.5555425976118475E-2</v>
      </c>
      <c r="D64" s="104"/>
    </row>
    <row r="65" spans="1:4" x14ac:dyDescent="0.35">
      <c r="A65" s="183"/>
      <c r="B65" s="2">
        <v>-3.4321137221483555E-3</v>
      </c>
      <c r="D65" s="104"/>
    </row>
    <row r="66" spans="1:4" x14ac:dyDescent="0.35">
      <c r="A66" s="183"/>
      <c r="B66" s="2">
        <v>2.3190719909902402E-3</v>
      </c>
      <c r="D66" s="104"/>
    </row>
    <row r="67" spans="1:4" x14ac:dyDescent="0.35">
      <c r="A67" s="183"/>
      <c r="B67" s="2">
        <v>6.6697167932647794E-3</v>
      </c>
      <c r="D67" s="104"/>
    </row>
    <row r="68" spans="1:4" x14ac:dyDescent="0.35">
      <c r="A68" s="183">
        <v>2010</v>
      </c>
      <c r="B68" s="2">
        <v>1.1667249068162411E-2</v>
      </c>
      <c r="D68" s="172"/>
    </row>
    <row r="69" spans="1:4" x14ac:dyDescent="0.35">
      <c r="A69" s="183"/>
      <c r="B69" s="2">
        <v>8.394119791030219E-3</v>
      </c>
      <c r="D69" s="172"/>
    </row>
    <row r="70" spans="1:4" x14ac:dyDescent="0.35">
      <c r="A70" s="183"/>
      <c r="B70" s="2">
        <v>8.9024630823741902E-3</v>
      </c>
      <c r="D70" s="172"/>
    </row>
    <row r="71" spans="1:4" x14ac:dyDescent="0.35">
      <c r="A71" s="183"/>
      <c r="B71" s="2">
        <v>9.3078134346715746E-3</v>
      </c>
      <c r="D71" s="172"/>
    </row>
    <row r="72" spans="1:4" x14ac:dyDescent="0.35">
      <c r="A72" s="183">
        <v>2011</v>
      </c>
      <c r="B72" s="2">
        <v>9.8480169218579938E-3</v>
      </c>
      <c r="D72" s="172"/>
    </row>
    <row r="73" spans="1:4" x14ac:dyDescent="0.35">
      <c r="A73" s="183"/>
      <c r="B73" s="2">
        <v>5.596715133178165E-3</v>
      </c>
      <c r="D73" s="172"/>
    </row>
    <row r="74" spans="1:4" x14ac:dyDescent="0.35">
      <c r="A74" s="183"/>
      <c r="B74" s="2">
        <v>4.1377111629474772E-3</v>
      </c>
      <c r="D74" s="172"/>
    </row>
    <row r="75" spans="1:4" x14ac:dyDescent="0.35">
      <c r="A75" s="183"/>
      <c r="B75" s="2">
        <v>6.8408623596842855E-3</v>
      </c>
      <c r="D75" s="172"/>
    </row>
    <row r="76" spans="1:4" x14ac:dyDescent="0.35">
      <c r="A76" s="183">
        <v>2012</v>
      </c>
      <c r="B76" s="2">
        <v>5.6684325344733555E-3</v>
      </c>
      <c r="D76" s="172"/>
    </row>
    <row r="77" spans="1:4" x14ac:dyDescent="0.35">
      <c r="A77" s="183"/>
      <c r="B77" s="2">
        <v>8.3473352076288698E-3</v>
      </c>
      <c r="D77" s="172"/>
    </row>
    <row r="78" spans="1:4" x14ac:dyDescent="0.35">
      <c r="A78" s="183"/>
      <c r="B78" s="2">
        <v>4.0655842081378513E-3</v>
      </c>
      <c r="D78" s="172"/>
    </row>
    <row r="79" spans="1:4" x14ac:dyDescent="0.35">
      <c r="A79" s="183"/>
      <c r="B79" s="2">
        <v>4.7694280200250017E-3</v>
      </c>
      <c r="D79" s="172"/>
    </row>
    <row r="80" spans="1:4" x14ac:dyDescent="0.35">
      <c r="A80" s="183">
        <v>2013</v>
      </c>
      <c r="B80" s="2">
        <v>7.7602471495237246E-3</v>
      </c>
      <c r="D80" s="104"/>
    </row>
    <row r="81" spans="1:4" x14ac:dyDescent="0.35">
      <c r="A81" s="183"/>
      <c r="B81" s="2">
        <v>7.2737858352649454E-3</v>
      </c>
      <c r="D81" s="104"/>
    </row>
    <row r="82" spans="1:4" x14ac:dyDescent="0.35">
      <c r="A82" s="183"/>
      <c r="B82" s="2">
        <v>4.7445959749716771E-3</v>
      </c>
      <c r="D82" s="104"/>
    </row>
    <row r="83" spans="1:4" x14ac:dyDescent="0.35">
      <c r="A83" s="183"/>
      <c r="B83" s="2">
        <v>5.3835202912677627E-3</v>
      </c>
      <c r="D83" s="104"/>
    </row>
    <row r="84" spans="1:4" x14ac:dyDescent="0.35">
      <c r="A84" s="183">
        <v>2014</v>
      </c>
      <c r="B84" s="2">
        <v>-1.3793495052292215E-3</v>
      </c>
      <c r="D84" s="104"/>
    </row>
    <row r="85" spans="1:4" x14ac:dyDescent="0.35">
      <c r="A85" s="183"/>
      <c r="B85" s="2">
        <v>3.9466659953117933E-3</v>
      </c>
      <c r="D85" s="104"/>
    </row>
    <row r="86" spans="1:4" x14ac:dyDescent="0.35">
      <c r="A86" s="183"/>
      <c r="B86" s="2">
        <v>4.8057925605446972E-3</v>
      </c>
      <c r="D86" s="104"/>
    </row>
    <row r="87" spans="1:4" x14ac:dyDescent="0.35">
      <c r="A87" s="183"/>
      <c r="B87" s="2">
        <v>7.4877563834854222E-3</v>
      </c>
      <c r="D87" s="104"/>
    </row>
    <row r="88" spans="1:4" x14ac:dyDescent="0.35">
      <c r="A88" s="183">
        <v>2015</v>
      </c>
      <c r="B88" s="2">
        <v>7.2235218227727493E-3</v>
      </c>
      <c r="D88" s="104"/>
    </row>
    <row r="89" spans="1:4" x14ac:dyDescent="0.35">
      <c r="A89" s="183"/>
      <c r="B89" s="2">
        <v>-8.442626298788114E-3</v>
      </c>
      <c r="D89" s="104"/>
    </row>
    <row r="90" spans="1:4" x14ac:dyDescent="0.35">
      <c r="A90" s="183"/>
      <c r="B90" s="2">
        <v>4.5042400976491592E-3</v>
      </c>
      <c r="D90" s="104"/>
    </row>
    <row r="91" spans="1:4" x14ac:dyDescent="0.35">
      <c r="A91" s="183"/>
      <c r="B91" s="2">
        <v>4.3346618430486483E-3</v>
      </c>
      <c r="D91" s="104"/>
    </row>
    <row r="92" spans="1:4" x14ac:dyDescent="0.35">
      <c r="A92" s="183">
        <v>2016</v>
      </c>
      <c r="B92" s="2">
        <v>2.3886475790229067E-3</v>
      </c>
      <c r="D92" s="104"/>
    </row>
    <row r="93" spans="1:4" x14ac:dyDescent="0.35">
      <c r="A93" s="183"/>
      <c r="B93" s="2">
        <v>9.6213852476267903E-4</v>
      </c>
      <c r="D93" s="104"/>
    </row>
    <row r="94" spans="1:4" x14ac:dyDescent="0.35">
      <c r="A94" s="183"/>
      <c r="B94" s="2">
        <v>-1.2183101536766827E-4</v>
      </c>
      <c r="D94" s="104"/>
    </row>
    <row r="95" spans="1:4" x14ac:dyDescent="0.35">
      <c r="A95" s="183"/>
      <c r="B95" s="2">
        <v>8.4913562659250097E-4</v>
      </c>
      <c r="D95" s="104"/>
    </row>
    <row r="96" spans="1:4" x14ac:dyDescent="0.35">
      <c r="A96" s="183">
        <v>2017</v>
      </c>
      <c r="B96" s="2">
        <v>4.7212570114936181E-3</v>
      </c>
      <c r="D96" s="104"/>
    </row>
    <row r="97" spans="1:4" x14ac:dyDescent="0.35">
      <c r="A97" s="183"/>
      <c r="B97" s="2">
        <v>5.4530290939673876E-3</v>
      </c>
      <c r="D97" s="104"/>
    </row>
    <row r="98" spans="1:4" x14ac:dyDescent="0.35">
      <c r="A98" s="183"/>
      <c r="B98" s="2">
        <v>1.8389597941168567E-3</v>
      </c>
      <c r="D98" s="104"/>
    </row>
    <row r="99" spans="1:4" x14ac:dyDescent="0.35">
      <c r="A99" s="183"/>
      <c r="B99" s="2">
        <v>3.9336109943264308E-3</v>
      </c>
      <c r="D99" s="104"/>
    </row>
    <row r="100" spans="1:4" x14ac:dyDescent="0.35">
      <c r="A100">
        <v>2018</v>
      </c>
      <c r="B100" s="2">
        <v>4.3900618858923046E-3</v>
      </c>
      <c r="D100" s="104"/>
    </row>
    <row r="101" spans="1:4" x14ac:dyDescent="0.35">
      <c r="B101" s="2">
        <v>-1.3414688473594172E-3</v>
      </c>
      <c r="D101" s="104"/>
    </row>
    <row r="102" spans="1:4" x14ac:dyDescent="0.35">
      <c r="B102" s="2">
        <v>1.0962455119796211E-2</v>
      </c>
      <c r="D102" s="104"/>
    </row>
    <row r="103" spans="1:4" x14ac:dyDescent="0.35">
      <c r="B103" s="2">
        <v>2.8418580781661706E-3</v>
      </c>
      <c r="D103" s="104"/>
    </row>
    <row r="104" spans="1:4" x14ac:dyDescent="0.35">
      <c r="A104">
        <v>2019</v>
      </c>
      <c r="B104" s="2">
        <v>-9.7645800012271522E-3</v>
      </c>
      <c r="D104" s="104"/>
    </row>
    <row r="105" spans="1:4" x14ac:dyDescent="0.35">
      <c r="B105" s="2">
        <v>4.8806039093207687E-3</v>
      </c>
      <c r="D105" s="104"/>
    </row>
    <row r="106" spans="1:4" x14ac:dyDescent="0.35">
      <c r="B106" s="2">
        <v>-1.9313642883389548E-4</v>
      </c>
      <c r="D106" s="104"/>
    </row>
    <row r="107" spans="1:4" x14ac:dyDescent="0.35">
      <c r="B107" s="2">
        <v>6.345011147688151E-4</v>
      </c>
      <c r="D107" s="104"/>
    </row>
    <row r="108" spans="1:4" x14ac:dyDescent="0.35">
      <c r="A108">
        <v>2020</v>
      </c>
      <c r="B108" s="2">
        <v>1.3621221830610875E-3</v>
      </c>
      <c r="C108" s="2"/>
      <c r="D108" s="104"/>
    </row>
    <row r="109" spans="1:4" x14ac:dyDescent="0.35">
      <c r="B109" s="2">
        <v>-0.17394100273313273</v>
      </c>
      <c r="D109" s="104"/>
    </row>
    <row r="110" spans="1:4" x14ac:dyDescent="0.35">
      <c r="B110" s="2">
        <v>0.13892531719283885</v>
      </c>
      <c r="C110" s="167"/>
      <c r="D110" s="104"/>
    </row>
    <row r="111" spans="1:4" x14ac:dyDescent="0.35">
      <c r="B111" s="2">
        <v>2.5487169115408603E-2</v>
      </c>
      <c r="C111" s="167"/>
      <c r="D111" s="182"/>
    </row>
    <row r="112" spans="1:4" x14ac:dyDescent="0.35">
      <c r="A112">
        <v>2021</v>
      </c>
      <c r="B112" s="2">
        <v>1.0408590799372064E-2</v>
      </c>
      <c r="C112" s="167"/>
      <c r="D112" s="182"/>
    </row>
    <row r="113" spans="1:8" x14ac:dyDescent="0.35">
      <c r="B113" s="2">
        <v>1.3178691455761893E-2</v>
      </c>
      <c r="C113" s="167"/>
      <c r="D113" s="182"/>
      <c r="F113" s="2"/>
      <c r="H113" s="23"/>
    </row>
    <row r="114" spans="1:8" x14ac:dyDescent="0.35">
      <c r="B114" s="2">
        <v>-1.7273770766203511E-2</v>
      </c>
      <c r="C114" s="167"/>
      <c r="D114" s="182"/>
    </row>
    <row r="115" spans="1:8" x14ac:dyDescent="0.35">
      <c r="B115" s="2">
        <v>1.16343882321255E-2</v>
      </c>
      <c r="C115" s="167"/>
      <c r="D115" s="182"/>
    </row>
    <row r="116" spans="1:8" x14ac:dyDescent="0.35">
      <c r="A116">
        <v>2022</v>
      </c>
      <c r="B116" s="2">
        <v>1.9E-2</v>
      </c>
      <c r="C116" s="2"/>
    </row>
    <row r="118" spans="1:8" x14ac:dyDescent="0.35">
      <c r="A118" t="s">
        <v>143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50" zoomScaleNormal="50" workbookViewId="0"/>
  </sheetViews>
  <sheetFormatPr defaultRowHeight="14.5" x14ac:dyDescent="0.35"/>
  <cols>
    <col min="1" max="1" width="19.453125" customWidth="1"/>
  </cols>
  <sheetData>
    <row r="1" spans="1:10" ht="28.5" x14ac:dyDescent="0.65">
      <c r="A1" s="205" t="s">
        <v>190</v>
      </c>
    </row>
    <row r="3" spans="1:10" x14ac:dyDescent="0.35">
      <c r="A3" t="s">
        <v>189</v>
      </c>
    </row>
    <row r="4" spans="1:10" x14ac:dyDescent="0.35">
      <c r="A4" s="96"/>
      <c r="B4" s="149">
        <v>43921</v>
      </c>
      <c r="C4" s="149">
        <v>44012</v>
      </c>
      <c r="D4" s="149">
        <v>44075</v>
      </c>
      <c r="E4" s="149">
        <v>44167</v>
      </c>
      <c r="F4" s="149">
        <v>44286</v>
      </c>
      <c r="G4" s="149">
        <v>44377</v>
      </c>
      <c r="H4" s="149">
        <v>44441</v>
      </c>
      <c r="I4" s="149">
        <v>44532</v>
      </c>
      <c r="J4" s="202">
        <v>44642</v>
      </c>
    </row>
    <row r="5" spans="1:10" x14ac:dyDescent="0.35">
      <c r="A5" s="131" t="s">
        <v>184</v>
      </c>
      <c r="B5" s="203">
        <v>3.0203138032764572</v>
      </c>
      <c r="C5" s="203">
        <v>2.3951262065942052</v>
      </c>
      <c r="D5" s="203">
        <v>2.8290484417653041</v>
      </c>
      <c r="E5" s="203">
        <v>2.9154960547429516</v>
      </c>
      <c r="F5" s="203">
        <v>2.9445269737646682</v>
      </c>
      <c r="G5" s="203">
        <v>2.9724015619419091</v>
      </c>
      <c r="H5" s="203">
        <v>2.902039261752138</v>
      </c>
      <c r="I5" s="203">
        <v>2.9825265830028029</v>
      </c>
      <c r="J5" s="204">
        <v>3.0577713902473831</v>
      </c>
    </row>
    <row r="6" spans="1:10" x14ac:dyDescent="0.35">
      <c r="A6" s="131" t="s">
        <v>185</v>
      </c>
      <c r="B6" s="203">
        <v>0.89683125015283172</v>
      </c>
      <c r="C6" s="203">
        <v>0.89470366280828617</v>
      </c>
      <c r="D6" s="203">
        <v>0.89529088748221552</v>
      </c>
      <c r="E6" s="203">
        <v>0.90075867100360418</v>
      </c>
      <c r="F6" s="203">
        <v>0.89728130678154894</v>
      </c>
      <c r="G6" s="203">
        <v>0.89600319008711682</v>
      </c>
      <c r="H6" s="203">
        <v>0.89750867950157076</v>
      </c>
      <c r="I6" s="203">
        <v>0.89831359273735001</v>
      </c>
      <c r="J6" s="204">
        <v>0.90731460484075532</v>
      </c>
    </row>
    <row r="7" spans="1:10" x14ac:dyDescent="0.35">
      <c r="A7" s="131" t="s">
        <v>186</v>
      </c>
      <c r="B7" s="203">
        <v>0.69487903420674402</v>
      </c>
      <c r="C7" s="203">
        <v>0.54351129457550229</v>
      </c>
      <c r="D7" s="203">
        <v>0.61281998976019725</v>
      </c>
      <c r="E7" s="203">
        <v>0.6450762558348424</v>
      </c>
      <c r="F7" s="203">
        <v>0.62837475636155515</v>
      </c>
      <c r="G7" s="203">
        <v>0.63733710142390143</v>
      </c>
      <c r="H7" s="203">
        <v>0.63457768951597948</v>
      </c>
      <c r="I7" s="203">
        <v>0.64675357354526342</v>
      </c>
      <c r="J7" s="204">
        <v>0.65847624185879228</v>
      </c>
    </row>
    <row r="8" spans="1:10" x14ac:dyDescent="0.35">
      <c r="A8" s="131" t="s">
        <v>187</v>
      </c>
      <c r="B8" s="203">
        <v>1.2089807776725701</v>
      </c>
      <c r="C8" s="203">
        <v>0.84811440925773074</v>
      </c>
      <c r="D8" s="203">
        <v>1.0843267018190075</v>
      </c>
      <c r="E8" s="203">
        <v>1.1492753842328305</v>
      </c>
      <c r="F8" s="203">
        <v>1.1742208089618693</v>
      </c>
      <c r="G8" s="203">
        <v>1.2100028387870705</v>
      </c>
      <c r="H8" s="203">
        <v>1.1179029360692618</v>
      </c>
      <c r="I8" s="203">
        <v>1.2130631011569752</v>
      </c>
      <c r="J8" s="204">
        <v>1.2647247191648252</v>
      </c>
    </row>
    <row r="9" spans="1:10" x14ac:dyDescent="0.35">
      <c r="A9" s="131" t="s">
        <v>188</v>
      </c>
      <c r="B9" s="203">
        <v>1.2133967794135851</v>
      </c>
      <c r="C9" s="203">
        <v>0.98969343140677746</v>
      </c>
      <c r="D9" s="203">
        <v>0.98208284942165136</v>
      </c>
      <c r="E9" s="203">
        <v>1.0924641168271054</v>
      </c>
      <c r="F9" s="203">
        <v>1.1658087342339918</v>
      </c>
      <c r="G9" s="203">
        <v>1.164643890084224</v>
      </c>
      <c r="H9" s="203">
        <v>1.1249125740292607</v>
      </c>
      <c r="I9" s="203">
        <v>1.2244721706169466</v>
      </c>
      <c r="J9" s="204">
        <v>1.2838798556412574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53" zoomScaleNormal="53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4" sqref="A24"/>
    </sheetView>
  </sheetViews>
  <sheetFormatPr defaultRowHeight="14.5" x14ac:dyDescent="0.35"/>
  <sheetData>
    <row r="1" spans="1:5" ht="28.5" x14ac:dyDescent="0.65">
      <c r="A1" s="205" t="s">
        <v>207</v>
      </c>
    </row>
    <row r="2" spans="1:5" x14ac:dyDescent="0.35">
      <c r="A2" t="s">
        <v>208</v>
      </c>
    </row>
    <row r="4" spans="1:5" x14ac:dyDescent="0.35">
      <c r="C4" t="s">
        <v>49</v>
      </c>
      <c r="D4" t="s">
        <v>50</v>
      </c>
      <c r="E4" t="s">
        <v>51</v>
      </c>
    </row>
    <row r="5" spans="1:5" x14ac:dyDescent="0.35">
      <c r="A5">
        <v>2018</v>
      </c>
      <c r="B5">
        <v>1</v>
      </c>
      <c r="C5" s="184">
        <v>10.09782653752421</v>
      </c>
      <c r="D5" s="184">
        <v>12.201560163302137</v>
      </c>
      <c r="E5" s="184">
        <v>4.1759636603125943</v>
      </c>
    </row>
    <row r="6" spans="1:5" x14ac:dyDescent="0.35">
      <c r="B6">
        <v>2</v>
      </c>
      <c r="C6" s="184">
        <v>10.042385637183141</v>
      </c>
      <c r="D6" s="184">
        <v>12.163087108378296</v>
      </c>
      <c r="E6" s="184">
        <v>4.1247163575024652</v>
      </c>
    </row>
    <row r="7" spans="1:5" x14ac:dyDescent="0.35">
      <c r="B7">
        <v>3</v>
      </c>
      <c r="C7" s="184">
        <v>10.091275577171384</v>
      </c>
      <c r="D7" s="184">
        <v>12.096780258256135</v>
      </c>
      <c r="E7" s="184">
        <v>4.2832935183180929</v>
      </c>
    </row>
    <row r="8" spans="1:5" x14ac:dyDescent="0.35">
      <c r="B8">
        <v>4</v>
      </c>
      <c r="C8" s="184">
        <v>10.19662865044995</v>
      </c>
      <c r="D8" s="184">
        <v>12.195484247170551</v>
      </c>
      <c r="E8" s="184">
        <v>4.333214549325433</v>
      </c>
    </row>
    <row r="9" spans="1:5" x14ac:dyDescent="0.35">
      <c r="A9">
        <v>2019</v>
      </c>
      <c r="B9">
        <v>1</v>
      </c>
      <c r="C9" s="184">
        <v>10.22992659285366</v>
      </c>
      <c r="D9" s="184">
        <v>12.057532100758275</v>
      </c>
      <c r="E9" s="184">
        <v>4.2339041491647631</v>
      </c>
    </row>
    <row r="10" spans="1:5" x14ac:dyDescent="0.35">
      <c r="B10">
        <v>2</v>
      </c>
      <c r="C10" s="184">
        <v>10.204013</v>
      </c>
      <c r="D10" s="184">
        <v>12.013614603045935</v>
      </c>
      <c r="E10" s="184">
        <v>4.2990912976537947</v>
      </c>
    </row>
    <row r="11" spans="1:5" x14ac:dyDescent="0.35">
      <c r="B11">
        <v>3</v>
      </c>
      <c r="C11" s="184">
        <v>10.226583</v>
      </c>
      <c r="D11" s="184">
        <v>12.093818505223917</v>
      </c>
      <c r="E11" s="184">
        <v>4.2811900767598674</v>
      </c>
    </row>
    <row r="12" spans="1:5" x14ac:dyDescent="0.35">
      <c r="B12">
        <v>4</v>
      </c>
      <c r="C12" s="184">
        <v>10.303820999999999</v>
      </c>
      <c r="D12" s="184">
        <v>12.216328689923751</v>
      </c>
      <c r="E12" s="184">
        <v>4.2039396018635466</v>
      </c>
    </row>
    <row r="13" spans="1:5" x14ac:dyDescent="0.35">
      <c r="A13">
        <v>2020</v>
      </c>
      <c r="B13">
        <v>1</v>
      </c>
      <c r="C13" s="184">
        <v>10.309828</v>
      </c>
      <c r="D13" s="184">
        <v>12.146226233839073</v>
      </c>
      <c r="E13" s="184">
        <v>4.2363289405273985</v>
      </c>
    </row>
    <row r="14" spans="1:5" x14ac:dyDescent="0.35">
      <c r="B14">
        <v>2</v>
      </c>
      <c r="C14" s="184">
        <v>9.6451270000000005</v>
      </c>
      <c r="D14" s="184">
        <v>10.862769317527448</v>
      </c>
      <c r="E14" s="184">
        <v>3.2854461319030408</v>
      </c>
    </row>
    <row r="15" spans="1:5" x14ac:dyDescent="0.35">
      <c r="B15">
        <v>3</v>
      </c>
      <c r="C15" s="184">
        <v>9.7389550000000007</v>
      </c>
      <c r="D15" s="184">
        <v>11.114019818508758</v>
      </c>
      <c r="E15" s="184">
        <v>3.5768495653978061</v>
      </c>
    </row>
    <row r="16" spans="1:5" x14ac:dyDescent="0.35">
      <c r="B16">
        <v>4</v>
      </c>
      <c r="C16" s="184">
        <v>9.8633489999999995</v>
      </c>
      <c r="D16" s="184">
        <v>11.305680431556612</v>
      </c>
      <c r="E16" s="184">
        <v>3.717870803719852</v>
      </c>
    </row>
    <row r="17" spans="1:5" x14ac:dyDescent="0.35">
      <c r="A17">
        <v>2021</v>
      </c>
      <c r="B17">
        <v>1</v>
      </c>
      <c r="C17" s="184">
        <v>9.908652</v>
      </c>
      <c r="D17" s="184">
        <v>11.36677731849413</v>
      </c>
      <c r="E17" s="184">
        <v>3.6285672837484793</v>
      </c>
    </row>
    <row r="18" spans="1:5" x14ac:dyDescent="0.35">
      <c r="B18">
        <v>2</v>
      </c>
      <c r="C18" s="184">
        <v>9.8764950000000002</v>
      </c>
      <c r="D18" s="184">
        <v>11.061476389469423</v>
      </c>
      <c r="E18" s="184">
        <v>3.8800963673322295</v>
      </c>
    </row>
    <row r="19" spans="1:5" x14ac:dyDescent="0.35">
      <c r="B19">
        <v>3</v>
      </c>
      <c r="C19" s="184">
        <v>9.9522390000000005</v>
      </c>
      <c r="D19" s="184">
        <v>10.457657825682611</v>
      </c>
      <c r="E19" s="184">
        <v>3.8243493463798433</v>
      </c>
    </row>
    <row r="20" spans="1:5" x14ac:dyDescent="0.35">
      <c r="B20">
        <v>4</v>
      </c>
      <c r="C20" s="184">
        <v>10.015556</v>
      </c>
      <c r="D20" s="184">
        <v>10.638755641523989</v>
      </c>
      <c r="E20" s="184">
        <v>3.9053755844591329</v>
      </c>
    </row>
    <row r="21" spans="1:5" x14ac:dyDescent="0.35">
      <c r="A21">
        <v>2022</v>
      </c>
      <c r="B21">
        <v>1</v>
      </c>
      <c r="C21" s="184"/>
      <c r="D21" s="184">
        <v>11.023677156179856</v>
      </c>
      <c r="E21" s="184">
        <v>3.8905303281842158</v>
      </c>
    </row>
    <row r="22" spans="1:5" x14ac:dyDescent="0.35">
      <c r="C22" s="184"/>
      <c r="D22" s="184"/>
      <c r="E22" s="184"/>
    </row>
    <row r="23" spans="1:5" x14ac:dyDescent="0.35">
      <c r="A23" t="s">
        <v>210</v>
      </c>
    </row>
    <row r="24" spans="1:5" x14ac:dyDescent="0.35">
      <c r="A24" s="206" t="s">
        <v>209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workbookViewId="0"/>
  </sheetViews>
  <sheetFormatPr defaultRowHeight="14.5" x14ac:dyDescent="0.35"/>
  <sheetData>
    <row r="1" spans="1:12" ht="28.5" x14ac:dyDescent="0.65">
      <c r="A1" s="205" t="s">
        <v>211</v>
      </c>
    </row>
    <row r="3" spans="1:12" x14ac:dyDescent="0.35">
      <c r="B3" t="s">
        <v>63</v>
      </c>
      <c r="C3" t="s">
        <v>9</v>
      </c>
      <c r="D3" t="s">
        <v>6</v>
      </c>
      <c r="E3" t="s">
        <v>5</v>
      </c>
      <c r="F3" t="s">
        <v>4</v>
      </c>
      <c r="G3" t="s">
        <v>3</v>
      </c>
      <c r="H3" t="s">
        <v>2</v>
      </c>
      <c r="I3" t="s">
        <v>39</v>
      </c>
      <c r="J3" t="s">
        <v>40</v>
      </c>
      <c r="K3" t="s">
        <v>38</v>
      </c>
      <c r="L3" t="s">
        <v>37</v>
      </c>
    </row>
    <row r="4" spans="1:12" x14ac:dyDescent="0.35">
      <c r="A4" t="s">
        <v>62</v>
      </c>
      <c r="B4" s="6">
        <v>0.89200000000000002</v>
      </c>
      <c r="C4" s="6">
        <v>0.88900000000000001</v>
      </c>
      <c r="D4" s="6">
        <v>0.877</v>
      </c>
      <c r="E4" s="6">
        <v>0.57100000000000006</v>
      </c>
      <c r="F4" s="6">
        <v>0.57600000000000007</v>
      </c>
      <c r="G4" s="6">
        <v>0.60899999999999999</v>
      </c>
      <c r="H4" s="6">
        <v>0.57399999999999995</v>
      </c>
      <c r="I4" s="6">
        <v>0.6</v>
      </c>
      <c r="J4" s="6">
        <v>0.53700000000000003</v>
      </c>
      <c r="K4" s="6">
        <v>0.44600000000000001</v>
      </c>
      <c r="L4" s="6">
        <v>0.64700000000000002</v>
      </c>
    </row>
    <row r="5" spans="1:12" x14ac:dyDescent="0.35">
      <c r="A5" t="s">
        <v>61</v>
      </c>
      <c r="B5" s="6">
        <v>0.79799999999999993</v>
      </c>
      <c r="C5" s="6">
        <v>0.79299999999999993</v>
      </c>
      <c r="D5" s="6">
        <v>0.77</v>
      </c>
      <c r="E5" s="6">
        <v>0.48</v>
      </c>
      <c r="F5" s="6">
        <v>0.49099999999999999</v>
      </c>
      <c r="G5" s="6">
        <v>0.50900000000000001</v>
      </c>
      <c r="H5" s="6">
        <v>0.47499999999999998</v>
      </c>
      <c r="I5" s="6">
        <v>0.45500000000000002</v>
      </c>
      <c r="J5" s="6">
        <v>0.32799999999999996</v>
      </c>
      <c r="K5" s="6">
        <v>0.23800000000000002</v>
      </c>
      <c r="L5" s="6">
        <v>0.34399999999999997</v>
      </c>
    </row>
    <row r="6" spans="1:12" x14ac:dyDescent="0.35">
      <c r="A6" t="s">
        <v>60</v>
      </c>
      <c r="B6" s="6">
        <v>0.92400000000000004</v>
      </c>
      <c r="C6" s="6">
        <v>0.93099999999999994</v>
      </c>
      <c r="D6" s="6">
        <v>0.91599999999999993</v>
      </c>
      <c r="E6" s="6">
        <v>0.67099999999999993</v>
      </c>
      <c r="F6" s="6">
        <v>0.68099999999999994</v>
      </c>
      <c r="G6" s="6">
        <v>0.71799999999999997</v>
      </c>
      <c r="H6" s="6">
        <v>0.68900000000000006</v>
      </c>
      <c r="I6" s="6">
        <v>0.752</v>
      </c>
      <c r="J6" s="6">
        <v>0.58799999999999997</v>
      </c>
      <c r="K6" s="6">
        <v>0.53799999999999992</v>
      </c>
      <c r="L6" s="6">
        <v>0.80200000000000005</v>
      </c>
    </row>
    <row r="7" spans="1:12" x14ac:dyDescent="0.35">
      <c r="A7" t="s">
        <v>59</v>
      </c>
      <c r="B7" s="6">
        <v>0.875</v>
      </c>
      <c r="C7" s="6">
        <v>0.86699999999999999</v>
      </c>
      <c r="D7" s="6">
        <v>0.871</v>
      </c>
      <c r="E7" s="6">
        <v>0.51900000000000002</v>
      </c>
      <c r="F7" s="6">
        <v>0.53299999999999992</v>
      </c>
      <c r="G7" s="6">
        <v>0.54700000000000004</v>
      </c>
      <c r="H7" s="6">
        <v>0.51100000000000001</v>
      </c>
      <c r="I7" s="6">
        <v>0.59099999999999997</v>
      </c>
      <c r="J7" s="6">
        <v>0.45799999999999996</v>
      </c>
      <c r="K7" s="6">
        <v>0.39100000000000001</v>
      </c>
      <c r="L7" s="6">
        <v>0.61</v>
      </c>
    </row>
    <row r="8" spans="1:12" x14ac:dyDescent="0.35">
      <c r="A8" t="s">
        <v>58</v>
      </c>
      <c r="B8" s="6">
        <f t="shared" ref="B8:L8" si="0">AVERAGE(B12:B17)</f>
        <v>0.93733333333333324</v>
      </c>
      <c r="C8" s="6">
        <f t="shared" si="0"/>
        <v>0.93533333333333324</v>
      </c>
      <c r="D8" s="6">
        <f t="shared" si="0"/>
        <v>0.92516666666666658</v>
      </c>
      <c r="E8" s="6">
        <f t="shared" si="0"/>
        <v>0.58766666666666656</v>
      </c>
      <c r="F8" s="6">
        <f t="shared" si="0"/>
        <v>0.58866666666666667</v>
      </c>
      <c r="G8" s="6">
        <f t="shared" si="0"/>
        <v>0.62816666666666665</v>
      </c>
      <c r="H8" s="6">
        <f t="shared" si="0"/>
        <v>0.59133333333333338</v>
      </c>
      <c r="I8" s="6">
        <f t="shared" si="0"/>
        <v>0.62983333333333336</v>
      </c>
      <c r="J8" s="6">
        <f t="shared" si="0"/>
        <v>0.65350000000000008</v>
      </c>
      <c r="K8" s="6">
        <f t="shared" si="0"/>
        <v>0.53266666666666673</v>
      </c>
      <c r="L8" s="6">
        <f t="shared" si="0"/>
        <v>0.78983333333333328</v>
      </c>
    </row>
    <row r="9" spans="1:12" x14ac:dyDescent="0.3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5">
      <c r="A12" t="s">
        <v>57</v>
      </c>
      <c r="B12" s="6">
        <v>0.94799999999999995</v>
      </c>
      <c r="C12" s="6">
        <v>0.92099999999999993</v>
      </c>
      <c r="D12" s="6">
        <v>0.91900000000000004</v>
      </c>
      <c r="E12" s="6">
        <v>0.59099999999999997</v>
      </c>
      <c r="F12" s="6">
        <v>0.57200000000000006</v>
      </c>
      <c r="G12" s="6">
        <v>0.626</v>
      </c>
      <c r="H12" s="6">
        <v>0.60199999999999998</v>
      </c>
      <c r="I12" s="6">
        <v>0.63600000000000001</v>
      </c>
      <c r="J12" s="6">
        <v>0.71</v>
      </c>
      <c r="K12" s="6">
        <v>0.61299999999999999</v>
      </c>
      <c r="L12" s="6">
        <v>0.84599999999999997</v>
      </c>
    </row>
    <row r="13" spans="1:12" x14ac:dyDescent="0.35">
      <c r="A13" t="s">
        <v>56</v>
      </c>
      <c r="B13" s="6">
        <v>0.90799999999999992</v>
      </c>
      <c r="C13" s="6">
        <v>0.91900000000000004</v>
      </c>
      <c r="D13" s="6">
        <v>0.875</v>
      </c>
      <c r="E13" s="6">
        <v>0.434</v>
      </c>
      <c r="F13" s="6">
        <v>0.442</v>
      </c>
      <c r="G13" s="6">
        <v>0.45700000000000002</v>
      </c>
      <c r="H13" s="6">
        <v>0.41899999999999998</v>
      </c>
      <c r="I13" s="6">
        <v>0.57299999999999995</v>
      </c>
      <c r="J13" s="6">
        <v>0.52800000000000002</v>
      </c>
      <c r="K13" s="6">
        <v>0.44600000000000001</v>
      </c>
      <c r="L13" s="6">
        <v>0.75</v>
      </c>
    </row>
    <row r="14" spans="1:12" x14ac:dyDescent="0.35">
      <c r="A14" t="s">
        <v>55</v>
      </c>
      <c r="B14" s="6">
        <v>0.95400000000000007</v>
      </c>
      <c r="C14" s="6">
        <v>0.95900000000000007</v>
      </c>
      <c r="D14" s="6">
        <v>0.95599999999999996</v>
      </c>
      <c r="E14" s="6">
        <v>0.59499999999999997</v>
      </c>
      <c r="F14" s="6">
        <v>0.627</v>
      </c>
      <c r="G14" s="6">
        <v>0.64500000000000002</v>
      </c>
      <c r="H14" s="6">
        <v>0.60799999999999998</v>
      </c>
      <c r="I14" s="6">
        <v>0.69499999999999995</v>
      </c>
      <c r="J14" s="6">
        <v>0.70099999999999996</v>
      </c>
      <c r="K14" s="6">
        <v>0.57499999999999996</v>
      </c>
      <c r="L14" s="6">
        <v>0.87</v>
      </c>
    </row>
    <row r="15" spans="1:12" x14ac:dyDescent="0.35">
      <c r="A15" t="s">
        <v>54</v>
      </c>
      <c r="B15" s="6">
        <v>0.89700000000000002</v>
      </c>
      <c r="C15" s="6">
        <v>0.90099999999999991</v>
      </c>
      <c r="D15" s="6">
        <v>0.89300000000000002</v>
      </c>
      <c r="E15" s="6">
        <v>0.53500000000000003</v>
      </c>
      <c r="F15" s="6">
        <v>0.53799999999999992</v>
      </c>
      <c r="G15" s="6">
        <v>0.56799999999999995</v>
      </c>
      <c r="H15" s="6">
        <v>0.53600000000000003</v>
      </c>
      <c r="I15" s="6">
        <v>0.47399999999999998</v>
      </c>
      <c r="J15" s="6">
        <v>0.56499999999999995</v>
      </c>
      <c r="K15" s="6">
        <v>0.40600000000000003</v>
      </c>
      <c r="L15" s="6">
        <v>0.68500000000000005</v>
      </c>
    </row>
    <row r="16" spans="1:12" x14ac:dyDescent="0.35">
      <c r="A16" t="s">
        <v>53</v>
      </c>
      <c r="B16" s="6">
        <v>0.94299999999999995</v>
      </c>
      <c r="C16" s="6">
        <v>0.93599999999999994</v>
      </c>
      <c r="D16" s="6">
        <v>0.93500000000000005</v>
      </c>
      <c r="E16" s="6">
        <v>0.7</v>
      </c>
      <c r="F16" s="6">
        <v>0.68</v>
      </c>
      <c r="G16" s="6">
        <v>0.73599999999999999</v>
      </c>
      <c r="H16" s="6">
        <v>0.69400000000000006</v>
      </c>
      <c r="I16" s="6">
        <v>0.69099999999999995</v>
      </c>
      <c r="J16" s="6">
        <v>0.71200000000000008</v>
      </c>
      <c r="K16" s="6">
        <v>0.56399999999999995</v>
      </c>
      <c r="L16" s="6">
        <v>0.76300000000000001</v>
      </c>
    </row>
    <row r="17" spans="1:12" x14ac:dyDescent="0.35">
      <c r="A17" t="s">
        <v>52</v>
      </c>
      <c r="B17" s="6">
        <v>0.97400000000000009</v>
      </c>
      <c r="C17" s="6">
        <v>0.97599999999999998</v>
      </c>
      <c r="D17" s="6">
        <v>0.97299999999999998</v>
      </c>
      <c r="E17" s="6">
        <v>0.67099999999999993</v>
      </c>
      <c r="F17" s="6">
        <v>0.67299999999999993</v>
      </c>
      <c r="G17" s="6">
        <v>0.73699999999999999</v>
      </c>
      <c r="H17" s="6">
        <v>0.68900000000000006</v>
      </c>
      <c r="I17" s="6">
        <v>0.71</v>
      </c>
      <c r="J17" s="6">
        <v>0.70499999999999996</v>
      </c>
      <c r="K17" s="6">
        <v>0.59200000000000008</v>
      </c>
      <c r="L17" s="6">
        <v>0.82499999999999996</v>
      </c>
    </row>
    <row r="18" spans="1:12" x14ac:dyDescent="0.35">
      <c r="B18" s="6"/>
      <c r="K18" t="s">
        <v>42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41" zoomScaleNormal="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2" sqref="A22"/>
    </sheetView>
  </sheetViews>
  <sheetFormatPr defaultRowHeight="14.5" x14ac:dyDescent="0.35"/>
  <sheetData>
    <row r="1" spans="1:4" ht="28.5" x14ac:dyDescent="0.65">
      <c r="A1" s="205" t="s">
        <v>212</v>
      </c>
    </row>
    <row r="2" spans="1:4" x14ac:dyDescent="0.35">
      <c r="A2" t="s">
        <v>212</v>
      </c>
    </row>
    <row r="3" spans="1:4" x14ac:dyDescent="0.35">
      <c r="C3" t="s">
        <v>64</v>
      </c>
      <c r="D3" t="s">
        <v>48</v>
      </c>
    </row>
    <row r="4" spans="1:4" x14ac:dyDescent="0.35">
      <c r="A4">
        <v>2018</v>
      </c>
      <c r="B4">
        <v>1</v>
      </c>
      <c r="C4" s="28">
        <v>1.2177523120173788</v>
      </c>
      <c r="D4" s="28">
        <v>1.616846461396966</v>
      </c>
    </row>
    <row r="5" spans="1:4" x14ac:dyDescent="0.35">
      <c r="B5">
        <v>2</v>
      </c>
      <c r="C5" s="28">
        <v>1.2122486371831414</v>
      </c>
      <c r="D5" s="28">
        <v>1.5292904820623756</v>
      </c>
    </row>
    <row r="6" spans="1:4" x14ac:dyDescent="0.35">
      <c r="B6">
        <v>3</v>
      </c>
      <c r="C6" s="28">
        <v>1.2222585771713832</v>
      </c>
      <c r="D6" s="28">
        <v>1.5001301529991589</v>
      </c>
    </row>
    <row r="7" spans="1:4" x14ac:dyDescent="0.35">
      <c r="B7">
        <v>4</v>
      </c>
      <c r="C7" s="28">
        <v>1.2333916504499511</v>
      </c>
      <c r="D7" s="28">
        <v>1.5287520627814193</v>
      </c>
    </row>
    <row r="8" spans="1:4" x14ac:dyDescent="0.35">
      <c r="A8">
        <v>2019</v>
      </c>
      <c r="B8">
        <v>1</v>
      </c>
      <c r="C8" s="28">
        <v>1.2376215928536605</v>
      </c>
      <c r="D8" s="28">
        <v>1.5447053531241821</v>
      </c>
    </row>
    <row r="9" spans="1:4" x14ac:dyDescent="0.35">
      <c r="B9">
        <v>2</v>
      </c>
      <c r="C9" s="28">
        <v>1.166342</v>
      </c>
      <c r="D9" s="28">
        <v>1.5631104842749988</v>
      </c>
    </row>
    <row r="10" spans="1:4" x14ac:dyDescent="0.35">
      <c r="B10">
        <v>3</v>
      </c>
      <c r="C10" s="28">
        <v>1.1693290000000001</v>
      </c>
      <c r="D10" s="28">
        <v>1.5232914584997006</v>
      </c>
    </row>
    <row r="11" spans="1:4" x14ac:dyDescent="0.35">
      <c r="B11">
        <v>4</v>
      </c>
      <c r="C11" s="28">
        <v>1.1763250000000001</v>
      </c>
      <c r="D11" s="28">
        <v>1.4879994383584891</v>
      </c>
    </row>
    <row r="12" spans="1:4" x14ac:dyDescent="0.35">
      <c r="A12">
        <v>2020</v>
      </c>
      <c r="B12">
        <v>1</v>
      </c>
      <c r="C12" s="28">
        <v>1.177395</v>
      </c>
      <c r="D12" s="28">
        <v>1.4717550922056508</v>
      </c>
    </row>
    <row r="13" spans="1:4" x14ac:dyDescent="0.35">
      <c r="B13">
        <v>2</v>
      </c>
      <c r="C13" s="28">
        <v>1.092403</v>
      </c>
      <c r="D13" s="28">
        <v>1.2870766694970737</v>
      </c>
    </row>
    <row r="14" spans="1:4" x14ac:dyDescent="0.35">
      <c r="B14">
        <v>3</v>
      </c>
      <c r="C14" s="28">
        <v>1.102573</v>
      </c>
      <c r="D14" s="28">
        <v>1.2887696708475782</v>
      </c>
    </row>
    <row r="15" spans="1:4" x14ac:dyDescent="0.35">
      <c r="B15">
        <v>4</v>
      </c>
      <c r="C15" s="28">
        <v>1.101378</v>
      </c>
      <c r="D15" s="28">
        <v>1.3170151107971604</v>
      </c>
    </row>
    <row r="16" spans="1:4" x14ac:dyDescent="0.35">
      <c r="A16">
        <v>2021</v>
      </c>
      <c r="B16">
        <v>1</v>
      </c>
      <c r="C16" s="28">
        <v>1.1117030000000001</v>
      </c>
      <c r="D16" s="28">
        <v>1.3225972318616372</v>
      </c>
    </row>
    <row r="17" spans="1:4" x14ac:dyDescent="0.35">
      <c r="B17">
        <v>2</v>
      </c>
      <c r="C17" s="28">
        <v>1.1603019999999999</v>
      </c>
      <c r="D17" s="28">
        <v>1.2178690500566336</v>
      </c>
    </row>
    <row r="18" spans="1:4" x14ac:dyDescent="0.35">
      <c r="B18">
        <v>3</v>
      </c>
      <c r="C18" s="28">
        <v>1.1621379999999999</v>
      </c>
      <c r="D18" s="28">
        <v>1.1967488572037854</v>
      </c>
    </row>
    <row r="19" spans="1:4" x14ac:dyDescent="0.35">
      <c r="B19">
        <v>4</v>
      </c>
      <c r="C19" s="28">
        <v>1.162847</v>
      </c>
      <c r="D19" s="28">
        <v>1.1554142761067523</v>
      </c>
    </row>
    <row r="20" spans="1:4" x14ac:dyDescent="0.35">
      <c r="A20">
        <v>2022</v>
      </c>
      <c r="B20">
        <v>1</v>
      </c>
      <c r="C20" s="28"/>
      <c r="D20" s="28">
        <v>1.3927222576368854</v>
      </c>
    </row>
    <row r="22" spans="1:4" x14ac:dyDescent="0.35">
      <c r="A22" s="206" t="s">
        <v>209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80" zoomScaleNormal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A10" sqref="A10"/>
    </sheetView>
  </sheetViews>
  <sheetFormatPr defaultColWidth="9.08984375" defaultRowHeight="14.5" x14ac:dyDescent="0.35"/>
  <cols>
    <col min="1" max="1" width="33.08984375" customWidth="1"/>
    <col min="2" max="2" width="12" bestFit="1" customWidth="1"/>
    <col min="3" max="3" width="10.7265625" customWidth="1"/>
    <col min="4" max="8" width="10.7265625" bestFit="1" customWidth="1"/>
    <col min="9" max="10" width="10.1796875" bestFit="1" customWidth="1"/>
    <col min="11" max="11" width="10.1796875" style="1" customWidth="1"/>
    <col min="14" max="14" width="10.453125" bestFit="1" customWidth="1"/>
    <col min="17" max="17" width="11" style="8" customWidth="1"/>
  </cols>
  <sheetData>
    <row r="1" spans="1:17" s="1" customFormat="1" ht="26" customHeight="1" x14ac:dyDescent="0.6">
      <c r="A1" s="4" t="s">
        <v>213</v>
      </c>
      <c r="B1" s="7"/>
      <c r="C1" s="7"/>
      <c r="D1" s="7"/>
      <c r="E1" s="7"/>
      <c r="F1" s="7"/>
      <c r="G1" s="7"/>
      <c r="H1" s="7"/>
      <c r="I1" s="7"/>
      <c r="J1" s="7"/>
      <c r="K1" s="7"/>
      <c r="Q1" s="8"/>
    </row>
    <row r="2" spans="1:17" x14ac:dyDescent="0.35">
      <c r="A2" s="9" t="s">
        <v>214</v>
      </c>
      <c r="B2" s="9"/>
      <c r="C2" s="9"/>
      <c r="D2" s="9"/>
      <c r="E2" s="9"/>
      <c r="F2" s="9"/>
      <c r="G2" s="9"/>
      <c r="H2" s="9"/>
      <c r="I2" s="9"/>
      <c r="J2" s="9"/>
      <c r="K2" s="7"/>
    </row>
    <row r="3" spans="1:17" s="63" customFormat="1" x14ac:dyDescent="0.35">
      <c r="A3" s="58"/>
      <c r="B3" s="59">
        <v>2008</v>
      </c>
      <c r="C3" s="59">
        <v>2009</v>
      </c>
      <c r="D3" s="59">
        <v>2010</v>
      </c>
      <c r="E3" s="59">
        <v>2011</v>
      </c>
      <c r="F3" s="59">
        <v>2012</v>
      </c>
      <c r="G3" s="59">
        <v>2013</v>
      </c>
      <c r="H3" s="59">
        <v>2014</v>
      </c>
      <c r="I3" s="59">
        <v>2015</v>
      </c>
      <c r="J3" s="59">
        <v>2016</v>
      </c>
      <c r="K3" s="60">
        <v>2017</v>
      </c>
      <c r="L3" s="59">
        <v>2018</v>
      </c>
      <c r="M3" s="59">
        <v>2019</v>
      </c>
      <c r="N3" s="61">
        <v>2020</v>
      </c>
      <c r="O3" s="62">
        <v>2021</v>
      </c>
      <c r="P3" s="62">
        <v>2022</v>
      </c>
      <c r="Q3" s="46"/>
    </row>
    <row r="4" spans="1:17" x14ac:dyDescent="0.35">
      <c r="A4" s="5" t="s">
        <v>1</v>
      </c>
      <c r="B4" s="55">
        <v>840</v>
      </c>
      <c r="C4" s="56">
        <v>780</v>
      </c>
      <c r="D4" s="56">
        <v>680</v>
      </c>
      <c r="E4" s="56">
        <v>630</v>
      </c>
      <c r="F4" s="56">
        <v>690</v>
      </c>
      <c r="G4" s="56">
        <v>760</v>
      </c>
      <c r="H4" s="56">
        <v>710</v>
      </c>
      <c r="I4" s="56">
        <v>890</v>
      </c>
      <c r="J4" s="56">
        <v>870</v>
      </c>
      <c r="K4" s="56">
        <v>880</v>
      </c>
      <c r="L4" s="56">
        <v>850</v>
      </c>
      <c r="M4" s="56">
        <v>840</v>
      </c>
      <c r="N4" s="56">
        <v>860</v>
      </c>
      <c r="O4" s="56">
        <v>790</v>
      </c>
      <c r="P4" s="56">
        <v>840</v>
      </c>
      <c r="Q4" s="47"/>
    </row>
    <row r="5" spans="1:17" x14ac:dyDescent="0.35">
      <c r="A5" s="5" t="s">
        <v>10</v>
      </c>
      <c r="B5" s="55">
        <v>2110</v>
      </c>
      <c r="C5" s="56">
        <v>2030</v>
      </c>
      <c r="D5" s="56">
        <v>1850</v>
      </c>
      <c r="E5" s="56">
        <v>1910</v>
      </c>
      <c r="F5" s="56">
        <v>1840</v>
      </c>
      <c r="G5" s="56">
        <v>1860</v>
      </c>
      <c r="H5" s="56">
        <v>1800</v>
      </c>
      <c r="I5" s="56">
        <v>1780</v>
      </c>
      <c r="J5" s="56">
        <v>1640</v>
      </c>
      <c r="K5" s="56">
        <v>1790</v>
      </c>
      <c r="L5" s="56">
        <v>1850</v>
      </c>
      <c r="M5" s="56">
        <v>1780</v>
      </c>
      <c r="N5" s="56">
        <v>1710</v>
      </c>
      <c r="O5" s="57">
        <v>1500</v>
      </c>
      <c r="P5" s="57">
        <v>1580</v>
      </c>
      <c r="Q5" s="47"/>
    </row>
    <row r="6" spans="1:17" x14ac:dyDescent="0.35">
      <c r="A6" s="5" t="s">
        <v>11</v>
      </c>
      <c r="B6" s="55">
        <v>100</v>
      </c>
      <c r="C6" s="56">
        <v>110</v>
      </c>
      <c r="D6" s="56">
        <v>80</v>
      </c>
      <c r="E6" s="56">
        <v>100</v>
      </c>
      <c r="F6" s="56">
        <v>90</v>
      </c>
      <c r="G6" s="56">
        <v>120</v>
      </c>
      <c r="H6" s="56">
        <v>130</v>
      </c>
      <c r="I6" s="56">
        <v>140</v>
      </c>
      <c r="J6" s="56">
        <v>110</v>
      </c>
      <c r="K6" s="56">
        <v>150</v>
      </c>
      <c r="L6" s="56">
        <v>140</v>
      </c>
      <c r="M6" s="56">
        <v>150</v>
      </c>
      <c r="N6" s="56">
        <v>120</v>
      </c>
      <c r="O6" s="57">
        <v>120</v>
      </c>
      <c r="P6" s="57">
        <v>100</v>
      </c>
      <c r="Q6" s="47"/>
    </row>
    <row r="7" spans="1:17" x14ac:dyDescent="0.35">
      <c r="A7" s="5" t="s">
        <v>12</v>
      </c>
      <c r="B7" s="55">
        <v>1180</v>
      </c>
      <c r="C7" s="56">
        <v>1220</v>
      </c>
      <c r="D7" s="56">
        <v>1100</v>
      </c>
      <c r="E7" s="56">
        <v>1090</v>
      </c>
      <c r="F7" s="56">
        <v>1040</v>
      </c>
      <c r="G7" s="56">
        <v>1080</v>
      </c>
      <c r="H7" s="56">
        <v>1200</v>
      </c>
      <c r="I7" s="56">
        <v>1320</v>
      </c>
      <c r="J7" s="56">
        <v>1360</v>
      </c>
      <c r="K7" s="56">
        <v>1510</v>
      </c>
      <c r="L7" s="56">
        <v>1430</v>
      </c>
      <c r="M7" s="56">
        <v>1340</v>
      </c>
      <c r="N7" s="56">
        <v>1340</v>
      </c>
      <c r="O7" s="56">
        <v>1080</v>
      </c>
      <c r="P7" s="56">
        <v>1070</v>
      </c>
      <c r="Q7" s="47"/>
    </row>
    <row r="8" spans="1:17" x14ac:dyDescent="0.35">
      <c r="A8" s="5" t="s">
        <v>65</v>
      </c>
      <c r="B8" s="55">
        <v>10.205421618896423</v>
      </c>
      <c r="C8" s="56">
        <v>10.472653938963369</v>
      </c>
      <c r="D8" s="56">
        <v>10.084792919698881</v>
      </c>
      <c r="E8" s="56">
        <v>10.17731696152218</v>
      </c>
      <c r="F8" s="56">
        <v>10.616010197175939</v>
      </c>
      <c r="G8" s="56">
        <v>10.730523662317248</v>
      </c>
      <c r="H8" s="56">
        <v>11.213037213440469</v>
      </c>
      <c r="I8" s="56">
        <v>11.324768457460547</v>
      </c>
      <c r="J8" s="56">
        <v>11.687868052061802</v>
      </c>
      <c r="K8" s="56">
        <v>11.896543919969721</v>
      </c>
      <c r="L8" s="56">
        <v>12.108233094169332</v>
      </c>
      <c r="M8" s="56">
        <v>12.185543918928349</v>
      </c>
      <c r="N8" s="56">
        <v>12.353139000000001</v>
      </c>
      <c r="O8" s="56">
        <v>11.511859000000001</v>
      </c>
      <c r="P8" s="56">
        <v>11.314327</v>
      </c>
      <c r="Q8" s="47"/>
    </row>
    <row r="9" spans="1:17" x14ac:dyDescent="0.35">
      <c r="A9" s="9"/>
      <c r="B9" s="13"/>
      <c r="C9" s="12"/>
      <c r="D9" s="13"/>
      <c r="E9" s="13"/>
      <c r="F9" s="13"/>
      <c r="G9" s="12"/>
      <c r="H9" s="12"/>
      <c r="I9" s="12"/>
      <c r="J9" s="12"/>
      <c r="K9" s="12"/>
      <c r="L9" s="12"/>
      <c r="M9" s="12"/>
      <c r="N9" s="13"/>
      <c r="O9" s="43"/>
      <c r="P9" s="44"/>
      <c r="Q9" s="47"/>
    </row>
    <row r="10" spans="1:17" x14ac:dyDescent="0.35">
      <c r="A10" s="9" t="s">
        <v>215</v>
      </c>
      <c r="B10" s="13"/>
      <c r="C10" s="12"/>
      <c r="D10" s="13"/>
      <c r="E10" s="13"/>
      <c r="F10" s="13"/>
      <c r="G10" s="12"/>
      <c r="H10" s="12"/>
      <c r="I10" s="12"/>
      <c r="J10" s="12"/>
      <c r="K10" s="12"/>
      <c r="L10" s="12"/>
      <c r="M10" s="12"/>
      <c r="N10" s="13"/>
      <c r="O10" s="44"/>
      <c r="P10" s="44"/>
      <c r="Q10" s="47"/>
    </row>
    <row r="11" spans="1:17" x14ac:dyDescent="0.35">
      <c r="A11" s="9"/>
      <c r="C11" s="12"/>
      <c r="D11" s="13"/>
      <c r="E11" s="13"/>
      <c r="F11" s="13"/>
      <c r="G11" s="13"/>
      <c r="H11" s="13"/>
      <c r="I11" s="13"/>
      <c r="J11" s="13"/>
      <c r="K11" s="12"/>
      <c r="L11" s="12"/>
      <c r="M11" s="12"/>
      <c r="N11" s="13"/>
      <c r="O11" s="44"/>
      <c r="P11" s="44"/>
      <c r="Q11" s="47"/>
    </row>
    <row r="12" spans="1:17" x14ac:dyDescent="0.35">
      <c r="A12" s="9"/>
      <c r="B12" s="13"/>
      <c r="C12" s="12"/>
      <c r="D12" s="13"/>
      <c r="E12" s="13"/>
      <c r="F12" s="13"/>
      <c r="G12" s="12"/>
      <c r="H12" s="12"/>
      <c r="I12" s="12"/>
      <c r="J12" s="12"/>
      <c r="K12" s="12"/>
      <c r="L12" s="12"/>
      <c r="M12" s="12"/>
      <c r="N12" s="13"/>
      <c r="O12" s="44"/>
      <c r="P12" s="44"/>
      <c r="Q12" s="47"/>
    </row>
    <row r="13" spans="1:17" x14ac:dyDescent="0.35">
      <c r="A13" s="9"/>
      <c r="B13" s="13"/>
      <c r="C13" s="12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3"/>
      <c r="O13" s="44"/>
      <c r="P13" s="45"/>
      <c r="Q13" s="47"/>
    </row>
    <row r="14" spans="1:17" x14ac:dyDescent="0.35">
      <c r="A14" s="9"/>
      <c r="B14" s="13"/>
      <c r="C14" s="12"/>
      <c r="D14" s="13"/>
      <c r="E14" s="13"/>
      <c r="F14" s="13"/>
      <c r="G14" s="13"/>
      <c r="H14" s="13"/>
      <c r="I14" s="13"/>
      <c r="J14" s="13"/>
      <c r="K14" s="12"/>
      <c r="L14" s="12"/>
      <c r="M14" s="12"/>
      <c r="N14" s="15"/>
      <c r="O14" s="45"/>
      <c r="P14" s="43"/>
      <c r="Q14" s="47"/>
    </row>
    <row r="15" spans="1:17" x14ac:dyDescent="0.35">
      <c r="A15" s="9"/>
      <c r="B15" s="13"/>
      <c r="C15" s="12"/>
      <c r="D15" s="13"/>
      <c r="E15" s="13"/>
      <c r="F15" s="13"/>
      <c r="G15" s="12"/>
      <c r="H15" s="12"/>
      <c r="I15" s="12"/>
      <c r="J15" s="12"/>
      <c r="K15" s="12"/>
      <c r="L15" s="12"/>
      <c r="M15" s="12"/>
      <c r="N15" s="13"/>
      <c r="O15" s="43"/>
      <c r="P15" s="42"/>
      <c r="Q15" s="47"/>
    </row>
    <row r="16" spans="1:17" x14ac:dyDescent="0.35">
      <c r="A16" s="9"/>
      <c r="B16" s="13"/>
      <c r="C16" s="12"/>
      <c r="D16" s="13"/>
      <c r="E16" s="13"/>
      <c r="F16" s="13"/>
      <c r="G16" s="12"/>
      <c r="H16" s="12"/>
      <c r="I16" s="12"/>
      <c r="J16" s="12"/>
      <c r="K16" s="12"/>
      <c r="L16" s="12"/>
      <c r="M16" s="12"/>
      <c r="N16" s="13"/>
      <c r="O16" s="42"/>
      <c r="P16" s="42"/>
      <c r="Q16" s="47"/>
    </row>
    <row r="17" spans="1:17" x14ac:dyDescent="0.35">
      <c r="A17" s="9"/>
      <c r="B17" s="13"/>
      <c r="C17" s="12"/>
      <c r="D17" s="13"/>
      <c r="E17" s="13"/>
      <c r="F17" s="13"/>
      <c r="G17" s="13"/>
      <c r="H17" s="13"/>
      <c r="I17" s="13"/>
      <c r="J17" s="13"/>
      <c r="K17" s="12"/>
      <c r="L17" s="12"/>
      <c r="M17" s="12"/>
      <c r="N17" s="13"/>
      <c r="O17" s="42"/>
      <c r="P17" s="42"/>
      <c r="Q17" s="47"/>
    </row>
    <row r="18" spans="1:17" x14ac:dyDescent="0.35">
      <c r="A18" s="9"/>
      <c r="B18" s="13"/>
      <c r="C18" s="12"/>
      <c r="D18" s="13"/>
      <c r="E18" s="13"/>
      <c r="F18" s="13"/>
      <c r="G18" s="12"/>
      <c r="H18" s="12"/>
      <c r="I18" s="12"/>
      <c r="J18" s="12"/>
      <c r="K18" s="12"/>
      <c r="L18" s="12"/>
      <c r="M18" s="12"/>
      <c r="N18" s="13"/>
      <c r="O18" s="42"/>
      <c r="P18" s="42"/>
      <c r="Q18" s="47"/>
    </row>
    <row r="19" spans="1:17" x14ac:dyDescent="0.35">
      <c r="A19" s="9"/>
      <c r="B19" s="13"/>
      <c r="C19" s="12"/>
      <c r="D19" s="13"/>
      <c r="E19" s="13"/>
      <c r="F19" s="13"/>
      <c r="G19" s="12"/>
      <c r="H19" s="12"/>
      <c r="I19" s="12"/>
      <c r="J19" s="12"/>
      <c r="K19" s="12"/>
      <c r="L19" s="12"/>
      <c r="M19" s="12"/>
      <c r="N19" s="13"/>
      <c r="O19" s="42"/>
      <c r="P19" s="42"/>
      <c r="Q19" s="47"/>
    </row>
    <row r="20" spans="1:17" x14ac:dyDescent="0.35">
      <c r="A20" s="9"/>
      <c r="B20" s="13"/>
      <c r="C20" s="12"/>
      <c r="D20" s="13"/>
      <c r="E20" s="13"/>
      <c r="F20" s="13"/>
      <c r="G20" s="13"/>
      <c r="H20" s="13"/>
      <c r="I20" s="13"/>
      <c r="J20" s="13"/>
      <c r="K20" s="12"/>
      <c r="L20" s="12"/>
      <c r="M20" s="12"/>
      <c r="N20" s="13"/>
      <c r="O20" s="42"/>
      <c r="P20" s="42"/>
      <c r="Q20" s="47"/>
    </row>
    <row r="21" spans="1:17" x14ac:dyDescent="0.35">
      <c r="A21" s="9"/>
      <c r="B21" s="13"/>
      <c r="C21" s="12"/>
      <c r="D21" s="13"/>
      <c r="E21" s="13"/>
      <c r="F21" s="13"/>
      <c r="G21" s="12"/>
      <c r="H21" s="12"/>
      <c r="I21" s="12"/>
      <c r="J21" s="12"/>
      <c r="K21" s="12"/>
      <c r="L21" s="12"/>
      <c r="M21" s="12"/>
      <c r="N21" s="13"/>
      <c r="O21" s="42"/>
      <c r="P21" s="42"/>
      <c r="Q21" s="47"/>
    </row>
    <row r="22" spans="1:17" x14ac:dyDescent="0.35">
      <c r="A22" s="9"/>
      <c r="B22" s="13"/>
      <c r="C22" s="12"/>
      <c r="D22" s="13"/>
      <c r="E22" s="13"/>
      <c r="F22" s="13"/>
      <c r="G22" s="12"/>
      <c r="H22" s="12"/>
      <c r="I22" s="12"/>
      <c r="J22" s="12"/>
      <c r="K22" s="12"/>
      <c r="L22" s="12"/>
      <c r="M22" s="12"/>
      <c r="N22" s="13"/>
      <c r="O22" s="42"/>
      <c r="P22" s="13"/>
      <c r="Q22" s="47"/>
    </row>
    <row r="23" spans="1:17" x14ac:dyDescent="0.35">
      <c r="A23" s="9"/>
      <c r="B23" s="13"/>
      <c r="C23" s="12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3"/>
      <c r="O23" s="13"/>
      <c r="P23" s="42"/>
      <c r="Q23" s="47"/>
    </row>
    <row r="24" spans="1:17" s="11" customFormat="1" x14ac:dyDescent="0.35">
      <c r="A24" s="10"/>
      <c r="B24" s="13"/>
      <c r="C24" s="13"/>
      <c r="D24" s="13"/>
      <c r="E24" s="13"/>
      <c r="F24" s="13"/>
      <c r="G24" s="12"/>
      <c r="H24" s="12"/>
      <c r="I24" s="12"/>
      <c r="J24" s="12"/>
      <c r="K24" s="12"/>
      <c r="L24" s="12"/>
      <c r="M24" s="12"/>
      <c r="N24" s="13"/>
      <c r="O24" s="42"/>
      <c r="P24" s="13"/>
      <c r="Q24" s="47"/>
    </row>
    <row r="25" spans="1:17" x14ac:dyDescent="0.35">
      <c r="A25" s="9"/>
      <c r="B25" s="13"/>
      <c r="C25" s="13"/>
      <c r="D25" s="13"/>
      <c r="E25" s="13"/>
      <c r="F25" s="13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47"/>
    </row>
    <row r="26" spans="1:17" x14ac:dyDescent="0.35">
      <c r="A26" s="16"/>
      <c r="B26" s="13"/>
      <c r="C26" s="17"/>
      <c r="D26" s="7"/>
      <c r="E26" s="7"/>
      <c r="F26" s="7"/>
      <c r="G26" s="7"/>
      <c r="H26" s="7"/>
      <c r="I26" s="7"/>
      <c r="J26" s="7"/>
      <c r="K26" s="17"/>
      <c r="L26" s="17"/>
      <c r="M26" s="17"/>
      <c r="N26" s="7"/>
      <c r="O26" s="13"/>
      <c r="P26" s="18"/>
      <c r="Q26" s="47"/>
    </row>
    <row r="27" spans="1:17" x14ac:dyDescent="0.35">
      <c r="A27" s="9"/>
      <c r="B27" s="13"/>
      <c r="C27" s="17"/>
      <c r="D27" s="7"/>
      <c r="E27" s="7"/>
      <c r="F27" s="7"/>
      <c r="G27" s="17"/>
      <c r="H27" s="17"/>
      <c r="I27" s="17"/>
      <c r="J27" s="17"/>
      <c r="K27" s="17"/>
      <c r="L27" s="17"/>
      <c r="M27" s="17"/>
      <c r="N27" s="18"/>
      <c r="O27" s="18"/>
      <c r="P27" s="18"/>
      <c r="Q27" s="47"/>
    </row>
    <row r="28" spans="1:17" x14ac:dyDescent="0.35">
      <c r="A28" s="9"/>
      <c r="B28" s="7"/>
      <c r="C28" s="17"/>
      <c r="D28" s="7"/>
      <c r="E28" s="7"/>
      <c r="F28" s="7"/>
      <c r="G28" s="17"/>
      <c r="H28" s="17"/>
      <c r="I28" s="17"/>
      <c r="J28" s="17"/>
      <c r="K28" s="17"/>
      <c r="L28" s="17"/>
      <c r="M28" s="17"/>
      <c r="N28" s="7"/>
      <c r="O28" s="9"/>
      <c r="P28" s="9"/>
      <c r="Q28" s="9"/>
    </row>
    <row r="29" spans="1:17" x14ac:dyDescent="0.35">
      <c r="A29" s="9"/>
      <c r="B29" s="7"/>
      <c r="C29" s="17"/>
      <c r="D29" s="7"/>
      <c r="E29" s="7"/>
      <c r="F29" s="7"/>
      <c r="G29" s="7"/>
      <c r="H29" s="7"/>
      <c r="I29" s="7"/>
      <c r="J29" s="7"/>
      <c r="K29" s="17"/>
      <c r="L29" s="17"/>
      <c r="M29" s="17"/>
      <c r="N29" s="7"/>
      <c r="O29" s="9"/>
      <c r="P29" s="9"/>
      <c r="Q29" s="9"/>
    </row>
    <row r="30" spans="1:17" x14ac:dyDescent="0.35">
      <c r="A30" s="9"/>
      <c r="B30" s="7"/>
      <c r="C30" s="17"/>
      <c r="D30" s="7"/>
      <c r="E30" s="7"/>
      <c r="F30" s="7"/>
      <c r="G30" s="17"/>
      <c r="H30" s="17"/>
      <c r="I30" s="17"/>
      <c r="J30" s="17"/>
      <c r="K30" s="17"/>
      <c r="L30" s="17"/>
      <c r="M30" s="17"/>
      <c r="N30" s="1"/>
    </row>
    <row r="31" spans="1:17" s="1" customFormat="1" x14ac:dyDescent="0.35">
      <c r="A31" s="7"/>
      <c r="B31" s="7"/>
      <c r="C31" s="17"/>
      <c r="D31" s="7"/>
      <c r="E31" s="7"/>
      <c r="F31" s="7"/>
      <c r="G31" s="17"/>
      <c r="H31" s="17"/>
      <c r="I31" s="17"/>
      <c r="J31" s="17"/>
      <c r="K31" s="17"/>
      <c r="L31" s="17"/>
      <c r="M31" s="17"/>
      <c r="N31" s="19"/>
      <c r="Q31" s="8"/>
    </row>
    <row r="32" spans="1:17" x14ac:dyDescent="0.35">
      <c r="B32" s="7"/>
      <c r="C32" s="17"/>
      <c r="D32" s="7"/>
      <c r="E32" s="7"/>
      <c r="F32" s="7"/>
      <c r="G32" s="7"/>
      <c r="H32" s="7"/>
      <c r="I32" s="7"/>
      <c r="J32" s="7"/>
      <c r="K32" s="17"/>
      <c r="L32" s="17"/>
      <c r="M32" s="17"/>
      <c r="N32" s="20"/>
    </row>
    <row r="33" spans="2:14" x14ac:dyDescent="0.35">
      <c r="B33" s="7"/>
      <c r="C33" s="17"/>
      <c r="D33" s="7"/>
      <c r="E33" s="7"/>
      <c r="F33" s="7"/>
      <c r="G33" s="17"/>
      <c r="H33" s="17"/>
      <c r="I33" s="17"/>
      <c r="J33" s="17"/>
      <c r="K33" s="17"/>
      <c r="L33" s="17"/>
      <c r="M33" s="17"/>
      <c r="N33" s="22"/>
    </row>
    <row r="35" spans="2:14" x14ac:dyDescent="0.35"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4"/>
    </row>
    <row r="36" spans="2:14" x14ac:dyDescent="0.35">
      <c r="B36" s="23"/>
      <c r="C36" s="23"/>
      <c r="D36" s="23"/>
      <c r="E36" s="23"/>
      <c r="F36" s="23"/>
      <c r="G36" s="23"/>
      <c r="H36" s="23"/>
      <c r="I36" s="23"/>
      <c r="J36" s="23"/>
      <c r="K36" s="25"/>
      <c r="L36" s="9"/>
      <c r="M36" s="9"/>
    </row>
    <row r="37" spans="2:14" x14ac:dyDescent="0.35">
      <c r="B37" s="23"/>
      <c r="C37" s="23"/>
      <c r="D37" s="23"/>
      <c r="E37" s="23"/>
      <c r="F37" s="23"/>
      <c r="G37" s="23"/>
      <c r="H37" s="23"/>
      <c r="I37" s="23"/>
      <c r="J37" s="23"/>
      <c r="K37" s="25"/>
      <c r="L37" s="24"/>
      <c r="M37" s="26"/>
    </row>
    <row r="38" spans="2:14" x14ac:dyDescent="0.35">
      <c r="B38" s="23"/>
      <c r="C38" s="23"/>
      <c r="D38" s="23"/>
      <c r="E38" s="23"/>
      <c r="F38" s="23"/>
      <c r="G38" s="23"/>
      <c r="H38" s="23"/>
      <c r="I38" s="23"/>
      <c r="J38" s="23"/>
      <c r="K38" s="25"/>
    </row>
    <row r="39" spans="2:14" x14ac:dyDescent="0.35"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4"/>
    </row>
    <row r="40" spans="2:14" x14ac:dyDescent="0.35">
      <c r="B40" s="23"/>
      <c r="C40" s="23"/>
      <c r="D40" s="23"/>
      <c r="E40" s="23"/>
      <c r="F40" s="23"/>
      <c r="G40" s="23"/>
      <c r="H40" s="23"/>
      <c r="I40" s="23"/>
      <c r="J40" s="23"/>
      <c r="K40" s="25"/>
      <c r="L40" s="24"/>
    </row>
    <row r="41" spans="2:14" x14ac:dyDescent="0.35">
      <c r="B41" s="23"/>
      <c r="C41" s="23"/>
      <c r="D41" s="23"/>
      <c r="E41" s="23"/>
      <c r="F41" s="23"/>
      <c r="G41" s="23"/>
      <c r="H41" s="23"/>
      <c r="I41" s="23"/>
      <c r="J41" s="23"/>
      <c r="K41" s="25"/>
    </row>
    <row r="42" spans="2:14" x14ac:dyDescent="0.35">
      <c r="B42" s="23"/>
      <c r="C42" s="23"/>
      <c r="D42" s="23"/>
      <c r="E42" s="23"/>
      <c r="F42" s="23"/>
      <c r="G42" s="23"/>
      <c r="H42" s="23"/>
      <c r="I42" s="23"/>
      <c r="J42" s="23"/>
      <c r="K42" s="25"/>
    </row>
    <row r="43" spans="2:14" x14ac:dyDescent="0.35">
      <c r="B43" s="23"/>
      <c r="C43" s="23"/>
      <c r="D43" s="23"/>
      <c r="E43" s="23"/>
      <c r="F43" s="23"/>
      <c r="G43" s="23"/>
      <c r="H43" s="23"/>
      <c r="I43" s="23"/>
      <c r="J43" s="23"/>
      <c r="K43" s="25"/>
    </row>
    <row r="44" spans="2:14" x14ac:dyDescent="0.35">
      <c r="B44" s="23"/>
      <c r="C44" s="23"/>
      <c r="D44" s="23"/>
      <c r="E44" s="23"/>
      <c r="F44" s="23"/>
      <c r="G44" s="23"/>
      <c r="H44" s="23"/>
      <c r="I44" s="23"/>
      <c r="J44" s="23"/>
      <c r="K44" s="25"/>
    </row>
    <row r="45" spans="2:14" x14ac:dyDescent="0.35">
      <c r="B45" s="23"/>
      <c r="C45" s="23"/>
      <c r="D45" s="23"/>
      <c r="E45" s="23"/>
      <c r="F45" s="23"/>
      <c r="G45" s="23"/>
      <c r="H45" s="23"/>
      <c r="I45" s="23"/>
      <c r="J45" s="23"/>
      <c r="K45" s="25"/>
    </row>
    <row r="46" spans="2:14" x14ac:dyDescent="0.35">
      <c r="B46" s="23"/>
      <c r="C46" s="23"/>
      <c r="D46" s="23"/>
      <c r="E46" s="23"/>
      <c r="F46" s="23"/>
      <c r="G46" s="23"/>
      <c r="H46" s="23"/>
      <c r="I46" s="23"/>
      <c r="J46" s="23"/>
      <c r="K46" s="25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70" zoomScaleNormal="7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A19" sqref="A19:D35"/>
    </sheetView>
  </sheetViews>
  <sheetFormatPr defaultRowHeight="14.5" x14ac:dyDescent="0.35"/>
  <cols>
    <col min="1" max="1" width="64.453125" bestFit="1" customWidth="1"/>
    <col min="2" max="2" width="9.6328125" bestFit="1" customWidth="1"/>
  </cols>
  <sheetData>
    <row r="1" spans="1:7" ht="26" x14ac:dyDescent="0.6">
      <c r="A1" s="3" t="s">
        <v>21</v>
      </c>
    </row>
    <row r="3" spans="1:7" s="30" customFormat="1" x14ac:dyDescent="0.35">
      <c r="B3" s="30" t="s">
        <v>6</v>
      </c>
      <c r="C3" s="30" t="s">
        <v>2</v>
      </c>
      <c r="D3" s="51" t="s">
        <v>37</v>
      </c>
    </row>
    <row r="4" spans="1:7" x14ac:dyDescent="0.35">
      <c r="A4" s="31" t="s">
        <v>22</v>
      </c>
      <c r="B4" s="32">
        <f>370754/1000</f>
        <v>370.75400000000002</v>
      </c>
      <c r="C4" s="33">
        <f>354675/1000</f>
        <v>354.67500000000001</v>
      </c>
      <c r="D4" s="52">
        <v>400.459</v>
      </c>
      <c r="E4" s="24"/>
      <c r="F4" s="34"/>
      <c r="G4" s="2"/>
    </row>
    <row r="5" spans="1:7" x14ac:dyDescent="0.35">
      <c r="A5" s="31" t="s">
        <v>23</v>
      </c>
      <c r="B5" s="35">
        <f>245764/1000</f>
        <v>245.76400000000001</v>
      </c>
      <c r="C5" s="36">
        <f>213496/1000</f>
        <v>213.49600000000001</v>
      </c>
      <c r="D5" s="52">
        <v>178.4</v>
      </c>
      <c r="E5" s="24"/>
      <c r="F5" s="34"/>
      <c r="G5" s="2"/>
    </row>
    <row r="6" spans="1:7" x14ac:dyDescent="0.35">
      <c r="A6" s="31" t="s">
        <v>24</v>
      </c>
      <c r="B6" s="37">
        <f>101660/1000</f>
        <v>101.66</v>
      </c>
      <c r="C6" s="36">
        <f>87500/1000</f>
        <v>87.5</v>
      </c>
      <c r="D6" s="52">
        <v>73.245000000000005</v>
      </c>
      <c r="E6" s="24"/>
      <c r="F6" s="34"/>
      <c r="G6" s="2"/>
    </row>
    <row r="7" spans="1:7" x14ac:dyDescent="0.35">
      <c r="A7" s="31" t="s">
        <v>25</v>
      </c>
      <c r="B7" s="37">
        <f>64442/1000</f>
        <v>64.441999999999993</v>
      </c>
      <c r="C7" s="36">
        <f>45376/1000</f>
        <v>45.375999999999998</v>
      </c>
      <c r="D7" s="52">
        <v>64.885000000000005</v>
      </c>
      <c r="E7" s="24"/>
      <c r="F7" s="34"/>
      <c r="G7" s="2"/>
    </row>
    <row r="8" spans="1:7" x14ac:dyDescent="0.35">
      <c r="A8" s="38" t="s">
        <v>26</v>
      </c>
      <c r="B8" s="37">
        <f>243647/1000</f>
        <v>243.64699999999999</v>
      </c>
      <c r="C8" s="39">
        <f>210516/1000</f>
        <v>210.51599999999999</v>
      </c>
      <c r="D8" s="52">
        <v>199.34800000000001</v>
      </c>
      <c r="E8" s="24"/>
      <c r="F8" s="34"/>
      <c r="G8" s="2"/>
    </row>
    <row r="9" spans="1:7" x14ac:dyDescent="0.35">
      <c r="A9" s="31" t="s">
        <v>27</v>
      </c>
      <c r="B9" s="37">
        <f>122787/1000</f>
        <v>122.78700000000001</v>
      </c>
      <c r="C9" s="39">
        <f>92224/1000</f>
        <v>92.224000000000004</v>
      </c>
      <c r="D9" s="52">
        <v>121.807</v>
      </c>
      <c r="E9" s="24"/>
      <c r="F9" s="34"/>
      <c r="G9" s="2"/>
    </row>
    <row r="10" spans="1:7" x14ac:dyDescent="0.35">
      <c r="A10" s="31" t="s">
        <v>28</v>
      </c>
      <c r="B10" s="35">
        <f>238967/1000</f>
        <v>238.96700000000001</v>
      </c>
      <c r="C10" s="39">
        <f>205432/1000</f>
        <v>205.43199999999999</v>
      </c>
      <c r="D10" s="52">
        <v>209.58699999999999</v>
      </c>
      <c r="E10" s="24"/>
      <c r="F10" s="34"/>
      <c r="G10" s="2"/>
    </row>
    <row r="11" spans="1:7" x14ac:dyDescent="0.35">
      <c r="A11" s="31" t="s">
        <v>29</v>
      </c>
      <c r="B11" s="37">
        <f>117821/1000</f>
        <v>117.821</v>
      </c>
      <c r="C11" s="39">
        <f>121805/1000</f>
        <v>121.80500000000001</v>
      </c>
      <c r="D11" s="52">
        <v>176.36200000000002</v>
      </c>
      <c r="E11" s="24"/>
      <c r="F11" s="34"/>
      <c r="G11" s="2"/>
    </row>
    <row r="12" spans="1:7" x14ac:dyDescent="0.35">
      <c r="A12" s="31" t="s">
        <v>30</v>
      </c>
      <c r="B12" s="37">
        <f>101189/1000</f>
        <v>101.18899999999999</v>
      </c>
      <c r="C12" s="39">
        <f>81587/1000</f>
        <v>81.587000000000003</v>
      </c>
      <c r="D12" s="52">
        <v>65.828000000000003</v>
      </c>
      <c r="E12" s="24"/>
      <c r="F12" s="34"/>
      <c r="G12" s="2"/>
    </row>
    <row r="13" spans="1:7" x14ac:dyDescent="0.35">
      <c r="A13" s="31" t="s">
        <v>31</v>
      </c>
      <c r="B13" s="37">
        <f>77574/1000</f>
        <v>77.573999999999998</v>
      </c>
      <c r="C13" s="39">
        <f>64868/1000</f>
        <v>64.867999999999995</v>
      </c>
      <c r="D13" s="52">
        <v>51.731999999999999</v>
      </c>
      <c r="E13" s="24"/>
      <c r="F13" s="34"/>
      <c r="G13" s="2"/>
    </row>
    <row r="14" spans="1:7" x14ac:dyDescent="0.35">
      <c r="B14" s="24">
        <f>SUM(B4:B13)</f>
        <v>1684.6050000000002</v>
      </c>
      <c r="C14" s="24">
        <f>SUM(C4:C13)</f>
        <v>1477.479</v>
      </c>
      <c r="D14" s="52">
        <f>SUM(D4:D13)</f>
        <v>1541.653</v>
      </c>
    </row>
    <row r="16" spans="1:7" x14ac:dyDescent="0.35">
      <c r="A16" s="5" t="s">
        <v>36</v>
      </c>
    </row>
    <row r="20" spans="1:7" x14ac:dyDescent="0.35">
      <c r="A20" s="5"/>
      <c r="B20" s="5"/>
      <c r="C20" s="5"/>
      <c r="D20" s="5"/>
    </row>
    <row r="21" spans="1:7" x14ac:dyDescent="0.35">
      <c r="A21" s="31"/>
      <c r="B21" s="53"/>
      <c r="C21" s="53"/>
      <c r="D21" s="53"/>
      <c r="F21" s="5"/>
      <c r="G21" s="5"/>
    </row>
    <row r="22" spans="1:7" x14ac:dyDescent="0.35">
      <c r="A22" s="31"/>
      <c r="B22" s="53"/>
      <c r="C22" s="53"/>
      <c r="D22" s="53"/>
      <c r="F22" s="5"/>
      <c r="G22" s="5"/>
    </row>
    <row r="23" spans="1:7" x14ac:dyDescent="0.35">
      <c r="A23" s="31"/>
      <c r="B23" s="53"/>
      <c r="C23" s="53"/>
      <c r="D23" s="53"/>
      <c r="F23" s="5"/>
      <c r="G23" s="5"/>
    </row>
    <row r="24" spans="1:7" x14ac:dyDescent="0.35">
      <c r="A24" s="31"/>
      <c r="B24" s="53"/>
      <c r="C24" s="53"/>
      <c r="D24" s="53"/>
      <c r="F24" s="5"/>
      <c r="G24" s="5"/>
    </row>
    <row r="25" spans="1:7" x14ac:dyDescent="0.35">
      <c r="A25" s="38"/>
      <c r="B25" s="53"/>
      <c r="C25" s="53"/>
      <c r="D25" s="53"/>
      <c r="F25" s="5"/>
      <c r="G25" s="5"/>
    </row>
    <row r="26" spans="1:7" x14ac:dyDescent="0.35">
      <c r="A26" s="31"/>
      <c r="B26" s="53"/>
      <c r="C26" s="53"/>
      <c r="D26" s="53"/>
      <c r="F26" s="5"/>
      <c r="G26" s="5"/>
    </row>
    <row r="27" spans="1:7" x14ac:dyDescent="0.35">
      <c r="A27" s="31"/>
      <c r="B27" s="53"/>
      <c r="C27" s="53"/>
      <c r="D27" s="53"/>
      <c r="F27" s="5"/>
      <c r="G27" s="5"/>
    </row>
    <row r="28" spans="1:7" x14ac:dyDescent="0.35">
      <c r="A28" s="31"/>
      <c r="B28" s="53"/>
      <c r="C28" s="53"/>
      <c r="D28" s="53"/>
      <c r="F28" s="5"/>
      <c r="G28" s="5"/>
    </row>
    <row r="29" spans="1:7" x14ac:dyDescent="0.35">
      <c r="A29" s="31"/>
      <c r="B29" s="53"/>
      <c r="C29" s="53"/>
      <c r="D29" s="53"/>
    </row>
    <row r="30" spans="1:7" x14ac:dyDescent="0.35">
      <c r="A30" s="31"/>
      <c r="B30" s="53"/>
      <c r="C30" s="53"/>
      <c r="D30" s="53"/>
    </row>
    <row r="31" spans="1:7" x14ac:dyDescent="0.35">
      <c r="B31" s="53"/>
      <c r="C31" s="53"/>
      <c r="D31" s="53"/>
    </row>
    <row r="32" spans="1:7" x14ac:dyDescent="0.35">
      <c r="A32" s="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55" zoomScaleNormal="55" workbookViewId="0">
      <pane xSplit="2" ySplit="2" topLeftCell="C3" activePane="bottomRight" state="frozen"/>
      <selection activeCell="A11" sqref="A11"/>
      <selection pane="topRight" activeCell="A11" sqref="A11"/>
      <selection pane="bottomLeft" activeCell="A11" sqref="A11"/>
      <selection pane="bottomRight" activeCell="A10" sqref="A10"/>
    </sheetView>
  </sheetViews>
  <sheetFormatPr defaultRowHeight="14.5" x14ac:dyDescent="0.35"/>
  <cols>
    <col min="1" max="1" width="21" style="5" customWidth="1"/>
    <col min="2" max="2" width="25.81640625" style="49" customWidth="1"/>
    <col min="3" max="3" width="14.6328125" style="5" bestFit="1" customWidth="1"/>
    <col min="4" max="4" width="13.6328125" style="5" bestFit="1" customWidth="1"/>
    <col min="5" max="5" width="13.26953125" style="5" bestFit="1" customWidth="1"/>
    <col min="6" max="6" width="8.7265625" style="5"/>
    <col min="7" max="7" width="11.36328125" style="5" bestFit="1" customWidth="1"/>
    <col min="8" max="11" width="8.453125" style="5" customWidth="1"/>
    <col min="12" max="12" width="40.08984375" style="5" bestFit="1" customWidth="1"/>
    <col min="13" max="13" width="40.453125" style="5" bestFit="1" customWidth="1"/>
    <col min="14" max="16384" width="8.7265625" style="5"/>
  </cols>
  <sheetData>
    <row r="1" spans="1:11" ht="26" x14ac:dyDescent="0.6">
      <c r="A1" s="3" t="s">
        <v>35</v>
      </c>
    </row>
    <row r="2" spans="1:11" x14ac:dyDescent="0.35">
      <c r="C2" s="5" t="s">
        <v>6</v>
      </c>
      <c r="D2" s="5" t="s">
        <v>2</v>
      </c>
      <c r="E2" s="5" t="s">
        <v>37</v>
      </c>
    </row>
    <row r="3" spans="1:11" ht="29" x14ac:dyDescent="0.35">
      <c r="A3" s="48" t="s">
        <v>14</v>
      </c>
      <c r="B3" s="50" t="s">
        <v>15</v>
      </c>
      <c r="C3" s="28">
        <v>3.5140960208338048</v>
      </c>
      <c r="D3" s="28">
        <v>3.5411649999999999</v>
      </c>
      <c r="E3" s="28">
        <v>3.345478</v>
      </c>
    </row>
    <row r="4" spans="1:11" ht="29" x14ac:dyDescent="0.35">
      <c r="A4" s="48"/>
      <c r="B4" s="50" t="s">
        <v>16</v>
      </c>
      <c r="C4" s="28">
        <v>3.671641094993622</v>
      </c>
      <c r="D4" s="28">
        <v>3.4382320000000002</v>
      </c>
      <c r="E4" s="28">
        <v>3.2486280000000001</v>
      </c>
    </row>
    <row r="5" spans="1:11" ht="29" x14ac:dyDescent="0.35">
      <c r="A5" s="48"/>
      <c r="B5" s="50" t="s">
        <v>17</v>
      </c>
      <c r="C5" s="28">
        <v>2.3665009470187321</v>
      </c>
      <c r="D5" s="28">
        <v>2.0616859999999999</v>
      </c>
      <c r="E5" s="28">
        <v>2.0582539999999998</v>
      </c>
    </row>
    <row r="6" spans="1:11" ht="29" x14ac:dyDescent="0.35">
      <c r="A6" s="48"/>
      <c r="B6" s="50" t="s">
        <v>18</v>
      </c>
      <c r="C6" s="28">
        <v>2.5974031089185154</v>
      </c>
      <c r="D6" s="28">
        <v>2.251115</v>
      </c>
      <c r="E6" s="28">
        <v>2.350355</v>
      </c>
      <c r="F6" s="29"/>
    </row>
    <row r="7" spans="1:11" x14ac:dyDescent="0.35">
      <c r="A7" s="48" t="s">
        <v>19</v>
      </c>
      <c r="B7" s="50" t="s">
        <v>20</v>
      </c>
      <c r="C7" s="28">
        <v>2.9206013235921175</v>
      </c>
      <c r="D7" s="28">
        <v>2.6905060000000001</v>
      </c>
      <c r="E7" s="28">
        <v>2.9879829999999998</v>
      </c>
    </row>
    <row r="8" spans="1:11" x14ac:dyDescent="0.35">
      <c r="A8" s="48" t="s">
        <v>7</v>
      </c>
      <c r="B8" s="49" t="s">
        <v>20</v>
      </c>
      <c r="C8" s="28">
        <v>1.3157276169352805</v>
      </c>
      <c r="D8" s="28">
        <v>1.1490670000000001</v>
      </c>
      <c r="E8" s="28">
        <v>1.090929</v>
      </c>
    </row>
    <row r="9" spans="1:11" x14ac:dyDescent="0.35">
      <c r="C9" s="28"/>
    </row>
    <row r="10" spans="1:11" x14ac:dyDescent="0.35">
      <c r="A10" s="5" t="s">
        <v>36</v>
      </c>
      <c r="D10" s="6"/>
      <c r="E10" s="6"/>
    </row>
    <row r="11" spans="1:11" x14ac:dyDescent="0.35">
      <c r="G11" s="6"/>
      <c r="H11" s="6"/>
    </row>
    <row r="12" spans="1:11" x14ac:dyDescent="0.35">
      <c r="G12" s="6"/>
      <c r="H12" s="6"/>
      <c r="I12" s="6"/>
      <c r="J12" s="6"/>
      <c r="K12" s="6"/>
    </row>
    <row r="13" spans="1:11" x14ac:dyDescent="0.35">
      <c r="G13" s="6"/>
      <c r="H13" s="6"/>
      <c r="I13" s="6"/>
      <c r="J13" s="6"/>
      <c r="K13" s="6"/>
    </row>
    <row r="14" spans="1:11" x14ac:dyDescent="0.35">
      <c r="G14" s="6"/>
      <c r="H14" s="6"/>
      <c r="I14" s="6"/>
      <c r="J14" s="6"/>
      <c r="K14" s="6"/>
    </row>
    <row r="15" spans="1:11" x14ac:dyDescent="0.35">
      <c r="G15" s="6"/>
      <c r="H15" s="6"/>
      <c r="I15" s="6"/>
      <c r="J15" s="6"/>
      <c r="K15" s="6"/>
    </row>
    <row r="16" spans="1:11" x14ac:dyDescent="0.35">
      <c r="G16" s="6"/>
      <c r="H16" s="6"/>
      <c r="I16" s="6"/>
      <c r="J16" s="6"/>
      <c r="K16" s="6"/>
    </row>
    <row r="17" spans="1:11" x14ac:dyDescent="0.35">
      <c r="G17" s="6"/>
      <c r="H17" s="6"/>
      <c r="I17" s="6"/>
      <c r="J17" s="6"/>
      <c r="K17" s="6"/>
    </row>
    <row r="18" spans="1:11" x14ac:dyDescent="0.35">
      <c r="G18" s="6"/>
      <c r="H18" s="6"/>
      <c r="I18" s="6"/>
      <c r="J18" s="6"/>
      <c r="K18" s="6"/>
    </row>
    <row r="19" spans="1:11" ht="14.5" customHeight="1" x14ac:dyDescent="0.35">
      <c r="A19" s="6"/>
      <c r="B19" s="5"/>
    </row>
    <row r="20" spans="1:11" ht="14.5" customHeight="1" x14ac:dyDescent="0.35">
      <c r="B20" s="5"/>
    </row>
    <row r="21" spans="1:11" ht="14.5" customHeight="1" x14ac:dyDescent="0.35">
      <c r="B21" s="5"/>
    </row>
    <row r="22" spans="1:11" x14ac:dyDescent="0.35">
      <c r="B22" s="5"/>
    </row>
    <row r="23" spans="1:11" x14ac:dyDescent="0.35">
      <c r="B23" s="5"/>
    </row>
    <row r="24" spans="1:11" x14ac:dyDescent="0.35">
      <c r="B24" s="5"/>
    </row>
    <row r="25" spans="1:11" x14ac:dyDescent="0.35">
      <c r="B25" s="5"/>
    </row>
    <row r="26" spans="1:11" x14ac:dyDescent="0.35">
      <c r="B26" s="5"/>
    </row>
    <row r="27" spans="1:11" x14ac:dyDescent="0.35">
      <c r="B27" s="5"/>
    </row>
    <row r="28" spans="1:11" x14ac:dyDescent="0.35">
      <c r="B28" s="5"/>
    </row>
    <row r="29" spans="1:11" x14ac:dyDescent="0.35">
      <c r="B29" s="5"/>
    </row>
    <row r="30" spans="1:11" x14ac:dyDescent="0.35">
      <c r="B30" s="5"/>
    </row>
    <row r="31" spans="1:11" x14ac:dyDescent="0.35">
      <c r="B31" s="5"/>
    </row>
    <row r="32" spans="1:11" x14ac:dyDescent="0.35">
      <c r="B32" s="5"/>
    </row>
    <row r="33" spans="2:2" x14ac:dyDescent="0.35">
      <c r="B33" s="5"/>
    </row>
    <row r="34" spans="2:2" x14ac:dyDescent="0.35">
      <c r="B34" s="5"/>
    </row>
    <row r="35" spans="2:2" x14ac:dyDescent="0.35">
      <c r="B35" s="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59" zoomScaleNormal="59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X35" sqref="X35"/>
    </sheetView>
  </sheetViews>
  <sheetFormatPr defaultRowHeight="14.5" x14ac:dyDescent="0.35"/>
  <cols>
    <col min="1" max="1" width="12.54296875" style="5" bestFit="1" customWidth="1"/>
    <col min="2" max="4" width="13.6328125" style="5" bestFit="1" customWidth="1"/>
    <col min="5" max="5" width="10.81640625" style="5" customWidth="1"/>
    <col min="6" max="7" width="8.90625" style="5" bestFit="1" customWidth="1"/>
    <col min="8" max="16384" width="8.7265625" style="5"/>
  </cols>
  <sheetData>
    <row r="1" spans="1:6" x14ac:dyDescent="0.35">
      <c r="A1" s="5" t="s">
        <v>216</v>
      </c>
    </row>
    <row r="2" spans="1:6" ht="14.5" customHeight="1" x14ac:dyDescent="0.35">
      <c r="A2" s="5" t="s">
        <v>217</v>
      </c>
    </row>
    <row r="3" spans="1:6" ht="14.5" customHeight="1" x14ac:dyDescent="0.35"/>
    <row r="4" spans="1:6" x14ac:dyDescent="0.35">
      <c r="B4" s="5" t="s">
        <v>6</v>
      </c>
      <c r="C4" s="5" t="s">
        <v>2</v>
      </c>
      <c r="D4" s="5" t="s">
        <v>37</v>
      </c>
    </row>
    <row r="5" spans="1:6" x14ac:dyDescent="0.35">
      <c r="A5" s="5" t="s">
        <v>44</v>
      </c>
      <c r="B5" s="5">
        <v>1772.1960534041502</v>
      </c>
      <c r="C5" s="5">
        <v>1564.1886292312056</v>
      </c>
      <c r="D5" s="5">
        <v>1746.7231577606601</v>
      </c>
    </row>
    <row r="6" spans="1:6" x14ac:dyDescent="0.35">
      <c r="A6" s="5" t="s">
        <v>43</v>
      </c>
      <c r="B6" s="5">
        <v>737.82826467924576</v>
      </c>
      <c r="C6" s="5">
        <v>670.41043629429919</v>
      </c>
      <c r="D6" s="5">
        <v>637.80573769005025</v>
      </c>
    </row>
    <row r="7" spans="1:6" x14ac:dyDescent="0.35">
      <c r="A7" s="5" t="s">
        <v>46</v>
      </c>
      <c r="B7" s="2">
        <v>0.40739307820491755</v>
      </c>
      <c r="C7" s="2">
        <v>0.41530854939336892</v>
      </c>
      <c r="D7" s="2">
        <v>0.43595983349685735</v>
      </c>
    </row>
    <row r="8" spans="1:6" x14ac:dyDescent="0.35">
      <c r="A8" s="5" t="s">
        <v>45</v>
      </c>
      <c r="B8" s="2">
        <v>6.140911414352937E-2</v>
      </c>
      <c r="C8" s="2">
        <v>5.9726480575845273E-2</v>
      </c>
      <c r="D8" s="2">
        <v>5.8520289031743132E-2</v>
      </c>
    </row>
    <row r="9" spans="1:6" x14ac:dyDescent="0.35">
      <c r="A9" s="5" t="s">
        <v>47</v>
      </c>
    </row>
    <row r="11" spans="1:6" x14ac:dyDescent="0.35">
      <c r="A11" s="5" t="s">
        <v>36</v>
      </c>
    </row>
    <row r="13" spans="1:6" x14ac:dyDescent="0.35">
      <c r="F13" s="6"/>
    </row>
    <row r="14" spans="1:6" x14ac:dyDescent="0.35">
      <c r="F14" s="6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64" zoomScaleNormal="64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D24" sqref="D24"/>
    </sheetView>
  </sheetViews>
  <sheetFormatPr defaultColWidth="9.08984375" defaultRowHeight="14.5" x14ac:dyDescent="0.35"/>
  <cols>
    <col min="2" max="2" width="11.1796875" style="9" bestFit="1" customWidth="1"/>
    <col min="3" max="3" width="10.81640625" style="9" customWidth="1"/>
    <col min="4" max="4" width="10.81640625" style="2" customWidth="1"/>
  </cols>
  <sheetData>
    <row r="1" spans="1:6" ht="26" x14ac:dyDescent="0.6">
      <c r="A1" s="3" t="s">
        <v>32</v>
      </c>
    </row>
    <row r="2" spans="1:6" x14ac:dyDescent="0.35">
      <c r="E2" s="27"/>
      <c r="F2" s="9"/>
    </row>
    <row r="3" spans="1:6" x14ac:dyDescent="0.35">
      <c r="B3" s="9" t="s">
        <v>33</v>
      </c>
      <c r="E3" s="27"/>
      <c r="F3" s="16"/>
    </row>
    <row r="4" spans="1:6" x14ac:dyDescent="0.35">
      <c r="A4">
        <v>2010</v>
      </c>
      <c r="B4" s="9">
        <v>491000</v>
      </c>
      <c r="E4" s="27"/>
      <c r="F4" s="9"/>
    </row>
    <row r="5" spans="1:6" x14ac:dyDescent="0.35">
      <c r="B5" s="9">
        <v>497000</v>
      </c>
      <c r="C5" s="9">
        <f t="shared" ref="C5:C38" si="0">B5-B4</f>
        <v>6000</v>
      </c>
      <c r="D5" s="2">
        <f t="shared" ref="D5:D38" si="1">C5/B4</f>
        <v>1.2219959266802444E-2</v>
      </c>
      <c r="E5" s="27"/>
      <c r="F5" s="9"/>
    </row>
    <row r="6" spans="1:6" x14ac:dyDescent="0.35">
      <c r="B6" s="9">
        <v>505000</v>
      </c>
      <c r="C6" s="9">
        <f t="shared" si="0"/>
        <v>8000</v>
      </c>
      <c r="D6" s="2">
        <f t="shared" si="1"/>
        <v>1.6096579476861168E-2</v>
      </c>
      <c r="E6" s="27"/>
      <c r="F6" s="9"/>
    </row>
    <row r="7" spans="1:6" x14ac:dyDescent="0.35">
      <c r="B7" s="9">
        <v>504000</v>
      </c>
      <c r="C7" s="9">
        <f t="shared" si="0"/>
        <v>-1000</v>
      </c>
      <c r="D7" s="2">
        <f t="shared" si="1"/>
        <v>-1.9801980198019802E-3</v>
      </c>
      <c r="E7" s="27"/>
      <c r="F7" s="9"/>
    </row>
    <row r="8" spans="1:6" x14ac:dyDescent="0.35">
      <c r="A8">
        <v>2011</v>
      </c>
      <c r="B8" s="9">
        <v>511000</v>
      </c>
      <c r="C8" s="9">
        <f t="shared" si="0"/>
        <v>7000</v>
      </c>
      <c r="D8" s="2">
        <f t="shared" si="1"/>
        <v>1.3888888888888888E-2</v>
      </c>
      <c r="E8" s="27"/>
      <c r="F8" s="9"/>
    </row>
    <row r="9" spans="1:6" x14ac:dyDescent="0.35">
      <c r="B9" s="9">
        <v>517000</v>
      </c>
      <c r="C9" s="9">
        <f t="shared" si="0"/>
        <v>6000</v>
      </c>
      <c r="D9" s="2">
        <f t="shared" si="1"/>
        <v>1.1741682974559686E-2</v>
      </c>
      <c r="E9" s="27"/>
      <c r="F9" s="9"/>
    </row>
    <row r="10" spans="1:6" x14ac:dyDescent="0.35">
      <c r="B10" s="9">
        <v>519000</v>
      </c>
      <c r="C10" s="9">
        <f t="shared" si="0"/>
        <v>2000</v>
      </c>
      <c r="D10" s="2">
        <f t="shared" si="1"/>
        <v>3.8684719535783366E-3</v>
      </c>
      <c r="E10" s="27"/>
      <c r="F10" s="9"/>
    </row>
    <row r="11" spans="1:6" x14ac:dyDescent="0.35">
      <c r="B11" s="9">
        <v>518000</v>
      </c>
      <c r="C11" s="9">
        <f t="shared" si="0"/>
        <v>-1000</v>
      </c>
      <c r="D11" s="2">
        <f t="shared" si="1"/>
        <v>-1.9267822736030828E-3</v>
      </c>
      <c r="E11" s="27"/>
      <c r="F11" s="9"/>
    </row>
    <row r="12" spans="1:6" x14ac:dyDescent="0.35">
      <c r="A12">
        <v>2012</v>
      </c>
      <c r="B12" s="9">
        <v>523000</v>
      </c>
      <c r="C12" s="9">
        <f t="shared" si="0"/>
        <v>5000</v>
      </c>
      <c r="D12" s="2">
        <f t="shared" si="1"/>
        <v>9.6525096525096523E-3</v>
      </c>
      <c r="E12" s="27"/>
      <c r="F12" s="9"/>
    </row>
    <row r="13" spans="1:6" x14ac:dyDescent="0.35">
      <c r="B13" s="9">
        <v>534000</v>
      </c>
      <c r="C13" s="9">
        <f t="shared" si="0"/>
        <v>11000</v>
      </c>
      <c r="D13" s="2">
        <f t="shared" si="1"/>
        <v>2.1032504780114723E-2</v>
      </c>
      <c r="E13" s="27"/>
      <c r="F13" s="9"/>
    </row>
    <row r="14" spans="1:6" x14ac:dyDescent="0.35">
      <c r="B14" s="9">
        <v>518000</v>
      </c>
      <c r="C14" s="9">
        <f t="shared" si="0"/>
        <v>-16000</v>
      </c>
      <c r="D14" s="2">
        <f t="shared" si="1"/>
        <v>-2.9962546816479401E-2</v>
      </c>
      <c r="E14" s="27"/>
      <c r="F14" s="9"/>
    </row>
    <row r="15" spans="1:6" x14ac:dyDescent="0.35">
      <c r="B15" s="9">
        <v>515000</v>
      </c>
      <c r="C15" s="9">
        <f t="shared" si="0"/>
        <v>-3000</v>
      </c>
      <c r="D15" s="2">
        <f t="shared" si="1"/>
        <v>-5.7915057915057912E-3</v>
      </c>
      <c r="E15" s="27"/>
      <c r="F15" s="9"/>
    </row>
    <row r="16" spans="1:6" x14ac:dyDescent="0.35">
      <c r="A16">
        <v>2013</v>
      </c>
      <c r="B16" s="9">
        <v>515000</v>
      </c>
      <c r="C16" s="9">
        <f t="shared" si="0"/>
        <v>0</v>
      </c>
      <c r="D16" s="2">
        <f t="shared" si="1"/>
        <v>0</v>
      </c>
      <c r="E16" s="27"/>
      <c r="F16" s="9"/>
    </row>
    <row r="17" spans="1:15" x14ac:dyDescent="0.35">
      <c r="B17" s="9">
        <v>511000</v>
      </c>
      <c r="C17" s="9">
        <f t="shared" si="0"/>
        <v>-4000</v>
      </c>
      <c r="D17" s="2">
        <f t="shared" si="1"/>
        <v>-7.7669902912621356E-3</v>
      </c>
      <c r="E17" s="27"/>
      <c r="F17" s="9"/>
    </row>
    <row r="18" spans="1:15" x14ac:dyDescent="0.35">
      <c r="B18" s="9">
        <v>507000</v>
      </c>
      <c r="C18" s="9">
        <f t="shared" si="0"/>
        <v>-4000</v>
      </c>
      <c r="D18" s="2">
        <f t="shared" si="1"/>
        <v>-7.8277886497064575E-3</v>
      </c>
      <c r="E18" s="40"/>
      <c r="F18" s="9"/>
    </row>
    <row r="19" spans="1:15" x14ac:dyDescent="0.35">
      <c r="B19" s="9">
        <v>499000</v>
      </c>
      <c r="C19" s="9">
        <f t="shared" si="0"/>
        <v>-8000</v>
      </c>
      <c r="D19" s="2">
        <f t="shared" si="1"/>
        <v>-1.5779092702169626E-2</v>
      </c>
      <c r="E19" s="40"/>
      <c r="F19" s="9"/>
    </row>
    <row r="20" spans="1:15" x14ac:dyDescent="0.35">
      <c r="A20">
        <v>2014</v>
      </c>
      <c r="B20" s="9">
        <v>491000</v>
      </c>
      <c r="C20" s="9">
        <f t="shared" si="0"/>
        <v>-8000</v>
      </c>
      <c r="D20" s="2">
        <f t="shared" si="1"/>
        <v>-1.6032064128256512E-2</v>
      </c>
      <c r="E20" s="27"/>
      <c r="F20" s="9"/>
    </row>
    <row r="21" spans="1:15" x14ac:dyDescent="0.35">
      <c r="B21" s="9">
        <v>491000</v>
      </c>
      <c r="C21" s="9">
        <f t="shared" si="0"/>
        <v>0</v>
      </c>
      <c r="D21" s="2">
        <f t="shared" si="1"/>
        <v>0</v>
      </c>
      <c r="E21" s="40"/>
      <c r="F21" s="9"/>
    </row>
    <row r="22" spans="1:15" x14ac:dyDescent="0.35">
      <c r="B22" s="9">
        <v>498000</v>
      </c>
      <c r="C22" s="9">
        <f t="shared" si="0"/>
        <v>7000</v>
      </c>
      <c r="D22" s="2">
        <f t="shared" si="1"/>
        <v>1.4256619144602852E-2</v>
      </c>
      <c r="E22" s="40"/>
      <c r="F22" s="9"/>
    </row>
    <row r="23" spans="1:15" x14ac:dyDescent="0.35">
      <c r="B23" s="9">
        <v>491000</v>
      </c>
      <c r="C23" s="9">
        <f t="shared" si="0"/>
        <v>-7000</v>
      </c>
      <c r="D23" s="2">
        <f t="shared" si="1"/>
        <v>-1.4056224899598393E-2</v>
      </c>
      <c r="E23" s="40"/>
      <c r="F23" s="9"/>
    </row>
    <row r="24" spans="1:15" x14ac:dyDescent="0.35">
      <c r="A24">
        <v>2015</v>
      </c>
      <c r="B24" s="9">
        <v>490000</v>
      </c>
      <c r="C24" s="9">
        <f t="shared" si="0"/>
        <v>-1000</v>
      </c>
      <c r="D24" s="2">
        <f t="shared" si="1"/>
        <v>-2.0366598778004071E-3</v>
      </c>
      <c r="E24" s="27"/>
      <c r="F24" s="9"/>
      <c r="G24" s="9"/>
    </row>
    <row r="25" spans="1:15" x14ac:dyDescent="0.35">
      <c r="B25" s="9">
        <v>489000</v>
      </c>
      <c r="C25" s="9">
        <f t="shared" si="0"/>
        <v>-1000</v>
      </c>
      <c r="D25" s="2">
        <f t="shared" si="1"/>
        <v>-2.0408163265306124E-3</v>
      </c>
      <c r="E25" s="40"/>
      <c r="F25" s="9"/>
      <c r="G25" s="9"/>
    </row>
    <row r="26" spans="1:15" x14ac:dyDescent="0.35">
      <c r="B26" s="9">
        <v>476000</v>
      </c>
      <c r="C26" s="9">
        <f t="shared" si="0"/>
        <v>-13000</v>
      </c>
      <c r="D26" s="2">
        <f t="shared" si="1"/>
        <v>-2.6584867075664622E-2</v>
      </c>
      <c r="E26" s="40"/>
      <c r="F26" s="9"/>
      <c r="G26" s="9"/>
    </row>
    <row r="27" spans="1:15" x14ac:dyDescent="0.35">
      <c r="B27" s="9">
        <v>459000</v>
      </c>
      <c r="C27" s="9">
        <f t="shared" si="0"/>
        <v>-17000</v>
      </c>
      <c r="D27" s="2">
        <f t="shared" si="1"/>
        <v>-3.5714285714285712E-2</v>
      </c>
      <c r="E27" s="40"/>
      <c r="F27" s="9"/>
      <c r="G27" s="9"/>
      <c r="O27" s="23"/>
    </row>
    <row r="28" spans="1:15" x14ac:dyDescent="0.35">
      <c r="A28">
        <v>2016</v>
      </c>
      <c r="B28" s="41">
        <v>458000</v>
      </c>
      <c r="C28" s="9">
        <f t="shared" si="0"/>
        <v>-1000</v>
      </c>
      <c r="D28" s="2">
        <f t="shared" si="1"/>
        <v>-2.1786492374727671E-3</v>
      </c>
      <c r="E28" s="27"/>
      <c r="F28" s="9"/>
      <c r="G28" s="9"/>
    </row>
    <row r="29" spans="1:15" x14ac:dyDescent="0.35">
      <c r="B29" s="41">
        <v>458000</v>
      </c>
      <c r="C29" s="9">
        <f t="shared" si="0"/>
        <v>0</v>
      </c>
      <c r="D29" s="2">
        <f t="shared" si="1"/>
        <v>0</v>
      </c>
      <c r="G29" s="9"/>
    </row>
    <row r="30" spans="1:15" x14ac:dyDescent="0.35">
      <c r="B30" s="41">
        <v>458000</v>
      </c>
      <c r="C30" s="9">
        <f t="shared" si="0"/>
        <v>0</v>
      </c>
      <c r="D30" s="2">
        <f t="shared" si="1"/>
        <v>0</v>
      </c>
      <c r="G30" s="9"/>
    </row>
    <row r="31" spans="1:15" x14ac:dyDescent="0.35">
      <c r="B31" s="41">
        <v>456000</v>
      </c>
      <c r="C31" s="9">
        <f t="shared" si="0"/>
        <v>-2000</v>
      </c>
      <c r="D31" s="2">
        <f t="shared" si="1"/>
        <v>-4.3668122270742356E-3</v>
      </c>
      <c r="G31" s="9"/>
    </row>
    <row r="32" spans="1:15" x14ac:dyDescent="0.35">
      <c r="A32">
        <v>2017</v>
      </c>
      <c r="B32" s="9">
        <v>464000</v>
      </c>
      <c r="C32" s="9">
        <f t="shared" si="0"/>
        <v>8000</v>
      </c>
      <c r="D32" s="2">
        <f t="shared" si="1"/>
        <v>1.7543859649122806E-2</v>
      </c>
    </row>
    <row r="33" spans="1:15" x14ac:dyDescent="0.35">
      <c r="B33" s="9">
        <v>471000</v>
      </c>
      <c r="C33" s="9">
        <f t="shared" si="0"/>
        <v>7000</v>
      </c>
      <c r="D33" s="2">
        <f t="shared" si="1"/>
        <v>1.5086206896551725E-2</v>
      </c>
      <c r="E33" s="23"/>
      <c r="F33" s="23"/>
      <c r="G33" s="23"/>
      <c r="H33" s="23"/>
      <c r="I33" s="23"/>
      <c r="J33" s="23"/>
      <c r="K33" s="23"/>
      <c r="L33" s="23"/>
    </row>
    <row r="34" spans="1:15" x14ac:dyDescent="0.35">
      <c r="B34" s="9">
        <v>460000</v>
      </c>
      <c r="C34" s="9">
        <f t="shared" si="0"/>
        <v>-11000</v>
      </c>
      <c r="D34" s="2">
        <f t="shared" si="1"/>
        <v>-2.3354564755838639E-2</v>
      </c>
    </row>
    <row r="35" spans="1:15" x14ac:dyDescent="0.35">
      <c r="B35" s="9">
        <v>457000</v>
      </c>
      <c r="C35" s="9">
        <f t="shared" si="0"/>
        <v>-3000</v>
      </c>
      <c r="D35" s="2">
        <f t="shared" si="1"/>
        <v>-6.5217391304347823E-3</v>
      </c>
    </row>
    <row r="36" spans="1:15" x14ac:dyDescent="0.35">
      <c r="A36">
        <v>2018</v>
      </c>
      <c r="B36" s="9">
        <v>454000</v>
      </c>
      <c r="C36" s="9">
        <f t="shared" si="0"/>
        <v>-3000</v>
      </c>
      <c r="D36" s="2">
        <f t="shared" si="1"/>
        <v>-6.5645514223194746E-3</v>
      </c>
    </row>
    <row r="37" spans="1:15" x14ac:dyDescent="0.35">
      <c r="B37" s="9">
        <v>459000</v>
      </c>
      <c r="C37" s="9">
        <f t="shared" si="0"/>
        <v>5000</v>
      </c>
      <c r="D37" s="2">
        <f t="shared" si="1"/>
        <v>1.1013215859030838E-2</v>
      </c>
    </row>
    <row r="38" spans="1:15" x14ac:dyDescent="0.35">
      <c r="B38" s="9">
        <v>456000</v>
      </c>
      <c r="C38" s="9">
        <f t="shared" si="0"/>
        <v>-3000</v>
      </c>
      <c r="D38" s="2">
        <f t="shared" si="1"/>
        <v>-6.5359477124183009E-3</v>
      </c>
    </row>
    <row r="39" spans="1:15" x14ac:dyDescent="0.35">
      <c r="B39" s="9">
        <v>453000</v>
      </c>
      <c r="C39" s="9">
        <f t="shared" ref="C39:C51" si="2">B39-B38</f>
        <v>-3000</v>
      </c>
      <c r="D39" s="2">
        <f t="shared" ref="D39:D51" si="3">C39/B38</f>
        <v>-6.5789473684210523E-3</v>
      </c>
    </row>
    <row r="40" spans="1:15" x14ac:dyDescent="0.35">
      <c r="A40">
        <v>2019</v>
      </c>
      <c r="B40" s="9">
        <v>455000</v>
      </c>
      <c r="C40" s="9">
        <f t="shared" si="2"/>
        <v>2000</v>
      </c>
      <c r="D40" s="2">
        <f t="shared" si="3"/>
        <v>4.4150110375275938E-3</v>
      </c>
    </row>
    <row r="41" spans="1:15" s="1" customFormat="1" x14ac:dyDescent="0.35">
      <c r="A41"/>
      <c r="B41" s="9">
        <v>462000</v>
      </c>
      <c r="C41" s="9">
        <f t="shared" si="2"/>
        <v>7000</v>
      </c>
      <c r="D41" s="2">
        <f t="shared" si="3"/>
        <v>1.5384615384615385E-2</v>
      </c>
      <c r="O41" s="25"/>
    </row>
    <row r="42" spans="1:15" x14ac:dyDescent="0.35">
      <c r="B42" s="9">
        <v>463000</v>
      </c>
      <c r="C42" s="9">
        <f t="shared" si="2"/>
        <v>1000</v>
      </c>
      <c r="D42" s="2">
        <f t="shared" si="3"/>
        <v>2.1645021645021645E-3</v>
      </c>
      <c r="O42" s="23"/>
    </row>
    <row r="43" spans="1:15" x14ac:dyDescent="0.35">
      <c r="B43" s="9">
        <v>452000</v>
      </c>
      <c r="C43" s="9">
        <f t="shared" si="2"/>
        <v>-11000</v>
      </c>
      <c r="D43" s="2">
        <f t="shared" si="3"/>
        <v>-2.3758099352051837E-2</v>
      </c>
    </row>
    <row r="44" spans="1:15" x14ac:dyDescent="0.35">
      <c r="A44">
        <v>2020</v>
      </c>
      <c r="B44" s="9">
        <v>456000</v>
      </c>
      <c r="C44" s="9">
        <f t="shared" si="2"/>
        <v>4000</v>
      </c>
      <c r="D44" s="2">
        <f t="shared" si="3"/>
        <v>8.8495575221238937E-3</v>
      </c>
    </row>
    <row r="45" spans="1:15" x14ac:dyDescent="0.35">
      <c r="B45" s="9">
        <v>452000</v>
      </c>
      <c r="C45" s="9">
        <f t="shared" si="2"/>
        <v>-4000</v>
      </c>
      <c r="D45" s="2">
        <f t="shared" si="3"/>
        <v>-8.771929824561403E-3</v>
      </c>
    </row>
    <row r="46" spans="1:15" x14ac:dyDescent="0.35">
      <c r="B46" s="9">
        <v>453000</v>
      </c>
      <c r="C46" s="9">
        <f t="shared" si="2"/>
        <v>1000</v>
      </c>
      <c r="D46" s="2">
        <f t="shared" si="3"/>
        <v>2.2123893805309734E-3</v>
      </c>
      <c r="E46" s="9" t="s">
        <v>34</v>
      </c>
    </row>
    <row r="47" spans="1:15" x14ac:dyDescent="0.35">
      <c r="B47" s="9">
        <v>452000</v>
      </c>
      <c r="C47" s="9">
        <f t="shared" si="2"/>
        <v>-1000</v>
      </c>
      <c r="D47" s="2">
        <f t="shared" si="3"/>
        <v>-2.2075055187637969E-3</v>
      </c>
      <c r="O47" s="23"/>
    </row>
    <row r="48" spans="1:15" x14ac:dyDescent="0.35">
      <c r="A48" s="1">
        <v>2021</v>
      </c>
      <c r="B48" s="9">
        <v>459000</v>
      </c>
      <c r="C48" s="9">
        <f t="shared" si="2"/>
        <v>7000</v>
      </c>
      <c r="D48" s="2">
        <f t="shared" si="3"/>
        <v>1.5486725663716814E-2</v>
      </c>
      <c r="O48" s="23"/>
    </row>
    <row r="49" spans="2:15" x14ac:dyDescent="0.35">
      <c r="B49" s="23">
        <v>460000</v>
      </c>
      <c r="C49" s="9">
        <f t="shared" si="2"/>
        <v>1000</v>
      </c>
      <c r="D49" s="2">
        <f t="shared" si="3"/>
        <v>2.1786492374727671E-3</v>
      </c>
    </row>
    <row r="50" spans="2:15" x14ac:dyDescent="0.35">
      <c r="B50" s="23">
        <v>465000</v>
      </c>
      <c r="C50" s="9">
        <f t="shared" si="2"/>
        <v>5000</v>
      </c>
      <c r="D50" s="2">
        <f t="shared" si="3"/>
        <v>1.0869565217391304E-2</v>
      </c>
    </row>
    <row r="51" spans="2:15" x14ac:dyDescent="0.35">
      <c r="B51" s="23">
        <v>464000</v>
      </c>
      <c r="C51" s="9">
        <f t="shared" si="2"/>
        <v>-1000</v>
      </c>
      <c r="D51" s="2">
        <f t="shared" si="3"/>
        <v>-2.1505376344086021E-3</v>
      </c>
    </row>
    <row r="54" spans="2:15" x14ac:dyDescent="0.35">
      <c r="O54" s="23"/>
    </row>
    <row r="55" spans="2:15" x14ac:dyDescent="0.35">
      <c r="O55" s="23"/>
    </row>
    <row r="60" spans="2:15" x14ac:dyDescent="0.35">
      <c r="O60" s="23"/>
    </row>
    <row r="63" spans="2:15" x14ac:dyDescent="0.35">
      <c r="O63" s="23"/>
    </row>
    <row r="66" spans="15:15" x14ac:dyDescent="0.35">
      <c r="O66" s="23"/>
    </row>
    <row r="69" spans="15:15" x14ac:dyDescent="0.35">
      <c r="O69" s="23"/>
    </row>
    <row r="72" spans="15:15" x14ac:dyDescent="0.35">
      <c r="O72" s="23"/>
    </row>
    <row r="73" spans="15:15" x14ac:dyDescent="0.35">
      <c r="O73" s="23"/>
    </row>
    <row r="75" spans="15:15" x14ac:dyDescent="0.35">
      <c r="O75" s="23"/>
    </row>
    <row r="79" spans="15:15" x14ac:dyDescent="0.35">
      <c r="O79" s="2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60" zoomScaleNormal="60" zoomScalePageLayoutView="3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D24" sqref="AD24"/>
    </sheetView>
  </sheetViews>
  <sheetFormatPr defaultColWidth="8.90625" defaultRowHeight="14.5" x14ac:dyDescent="0.35"/>
  <sheetData>
    <row r="1" spans="1:14" ht="26" x14ac:dyDescent="0.6">
      <c r="A1" s="3" t="s">
        <v>76</v>
      </c>
      <c r="B1" s="67"/>
      <c r="C1" s="65"/>
      <c r="D1" s="65"/>
      <c r="E1" s="65"/>
      <c r="F1" s="65"/>
      <c r="G1" s="71"/>
      <c r="H1" s="67"/>
      <c r="I1" s="65"/>
      <c r="J1" s="65"/>
      <c r="K1" s="65"/>
      <c r="L1" s="65"/>
      <c r="M1" s="65"/>
      <c r="N1" s="65"/>
    </row>
    <row r="2" spans="1:14" x14ac:dyDescent="0.35">
      <c r="A2" s="71"/>
      <c r="B2" s="67"/>
      <c r="C2" s="65" t="s">
        <v>75</v>
      </c>
      <c r="D2" s="65"/>
      <c r="E2" s="65"/>
      <c r="F2" s="65"/>
      <c r="G2" s="71"/>
      <c r="H2" s="67"/>
      <c r="I2" s="65" t="s">
        <v>74</v>
      </c>
      <c r="J2" s="65"/>
      <c r="K2" s="65"/>
      <c r="L2" s="65"/>
      <c r="M2" s="65"/>
      <c r="N2" s="65"/>
    </row>
    <row r="3" spans="1:14" x14ac:dyDescent="0.35">
      <c r="A3" s="65"/>
      <c r="B3" s="67"/>
      <c r="C3" s="65" t="s">
        <v>72</v>
      </c>
      <c r="D3" s="65" t="s">
        <v>71</v>
      </c>
      <c r="E3" s="65" t="s">
        <v>70</v>
      </c>
      <c r="F3" s="65"/>
      <c r="G3" s="65"/>
      <c r="H3" s="67"/>
      <c r="I3" s="65" t="s">
        <v>72</v>
      </c>
      <c r="J3" s="65" t="s">
        <v>71</v>
      </c>
      <c r="K3" s="65" t="s">
        <v>70</v>
      </c>
      <c r="L3" s="65"/>
      <c r="M3" s="65"/>
      <c r="N3" s="65"/>
    </row>
    <row r="4" spans="1:14" x14ac:dyDescent="0.35">
      <c r="A4" s="65">
        <v>2010</v>
      </c>
      <c r="B4" s="67" t="s">
        <v>69</v>
      </c>
      <c r="C4" s="70">
        <v>230.82995361803083</v>
      </c>
      <c r="D4" s="70">
        <v>246.02767599051009</v>
      </c>
      <c r="E4" s="68">
        <v>-15.197722372479262</v>
      </c>
      <c r="F4" s="65"/>
      <c r="G4" s="65">
        <v>2010</v>
      </c>
      <c r="H4" s="67" t="s">
        <v>69</v>
      </c>
      <c r="I4" s="67">
        <v>17.368493243243243</v>
      </c>
      <c r="J4" s="67">
        <v>18.512025675675677</v>
      </c>
      <c r="K4" s="66">
        <v>-1.1435324324324334</v>
      </c>
      <c r="L4" s="65"/>
      <c r="M4" s="65"/>
      <c r="N4" s="65"/>
    </row>
    <row r="5" spans="1:14" x14ac:dyDescent="0.35">
      <c r="A5" s="65"/>
      <c r="B5" s="67" t="s">
        <v>68</v>
      </c>
      <c r="C5" s="70">
        <v>261.20349453904879</v>
      </c>
      <c r="D5" s="70">
        <v>255.09201972988848</v>
      </c>
      <c r="E5" s="68">
        <v>6.1114748091603133</v>
      </c>
      <c r="F5" s="65"/>
      <c r="G5" s="65"/>
      <c r="H5" s="67" t="s">
        <v>68</v>
      </c>
      <c r="I5" s="67">
        <v>19.329657894736844</v>
      </c>
      <c r="J5" s="67">
        <v>18.87739473684211</v>
      </c>
      <c r="K5" s="66">
        <v>0.45226315789473404</v>
      </c>
      <c r="L5" s="65"/>
      <c r="M5" s="65"/>
      <c r="N5" s="65"/>
    </row>
    <row r="6" spans="1:14" x14ac:dyDescent="0.35">
      <c r="A6" s="65"/>
      <c r="B6" s="67" t="s">
        <v>67</v>
      </c>
      <c r="C6" s="70">
        <v>278.09984391380317</v>
      </c>
      <c r="D6" s="70">
        <v>276.38603471170654</v>
      </c>
      <c r="E6" s="68">
        <v>1.7138092020966269</v>
      </c>
      <c r="F6" s="65"/>
      <c r="G6" s="65"/>
      <c r="H6" s="67" t="s">
        <v>67</v>
      </c>
      <c r="I6" s="67">
        <v>22.210422535211269</v>
      </c>
      <c r="J6" s="67">
        <v>22.073549295774651</v>
      </c>
      <c r="K6" s="66">
        <v>0.13687323943661767</v>
      </c>
      <c r="L6" s="65"/>
      <c r="M6" s="65"/>
      <c r="N6" s="65"/>
    </row>
    <row r="7" spans="1:14" x14ac:dyDescent="0.35">
      <c r="A7" s="65"/>
      <c r="B7" s="67" t="s">
        <v>66</v>
      </c>
      <c r="C7" s="70">
        <v>287.72617715942033</v>
      </c>
      <c r="D7" s="70">
        <v>260.48435826086956</v>
      </c>
      <c r="E7" s="68">
        <v>27.241818898550775</v>
      </c>
      <c r="F7" s="65"/>
      <c r="G7" s="65"/>
      <c r="H7" s="67" t="s">
        <v>66</v>
      </c>
      <c r="I7" s="67">
        <v>24.104808823529414</v>
      </c>
      <c r="J7" s="67">
        <v>21.822573529411763</v>
      </c>
      <c r="K7" s="66">
        <v>2.2822352941176511</v>
      </c>
      <c r="L7" s="65"/>
      <c r="M7" s="65"/>
      <c r="N7" s="65"/>
    </row>
    <row r="8" spans="1:14" x14ac:dyDescent="0.35">
      <c r="A8" s="65">
        <v>2011</v>
      </c>
      <c r="B8" s="67" t="s">
        <v>69</v>
      </c>
      <c r="C8" s="70">
        <v>272.05749462857148</v>
      </c>
      <c r="D8" s="70">
        <v>279.5079318857143</v>
      </c>
      <c r="E8" s="68">
        <v>-7.4504372571428235</v>
      </c>
      <c r="F8" s="65"/>
      <c r="G8" s="65">
        <v>2011</v>
      </c>
      <c r="H8" s="67" t="s">
        <v>69</v>
      </c>
      <c r="I8" s="67">
        <v>22.787347826086958</v>
      </c>
      <c r="J8" s="67">
        <v>23.411391304347827</v>
      </c>
      <c r="K8" s="66">
        <v>-0.62404347826086948</v>
      </c>
      <c r="L8" s="65"/>
      <c r="M8" s="65"/>
      <c r="N8" s="65"/>
    </row>
    <row r="9" spans="1:14" x14ac:dyDescent="0.35">
      <c r="A9" s="65"/>
      <c r="B9" s="67" t="s">
        <v>68</v>
      </c>
      <c r="C9" s="70">
        <v>286.37947205387206</v>
      </c>
      <c r="D9" s="70">
        <v>284.01178675645343</v>
      </c>
      <c r="E9" s="68">
        <v>2.3676852974186318</v>
      </c>
      <c r="F9" s="65"/>
      <c r="G9" s="65"/>
      <c r="H9" s="67" t="s">
        <v>68</v>
      </c>
      <c r="I9" s="67">
        <v>24.784764705882353</v>
      </c>
      <c r="J9" s="67">
        <v>24.579852941176473</v>
      </c>
      <c r="K9" s="66">
        <v>0.20491176470588002</v>
      </c>
      <c r="L9" s="65"/>
      <c r="M9" s="65"/>
      <c r="N9" s="65"/>
    </row>
    <row r="10" spans="1:14" x14ac:dyDescent="0.35">
      <c r="A10" s="65"/>
      <c r="B10" s="67" t="s">
        <v>67</v>
      </c>
      <c r="C10" s="70">
        <v>309.7727600220872</v>
      </c>
      <c r="D10" s="70">
        <v>318.34312026504693</v>
      </c>
      <c r="E10" s="68">
        <v>-8.5703602429597368</v>
      </c>
      <c r="F10" s="65"/>
      <c r="G10" s="65"/>
      <c r="H10" s="67" t="s">
        <v>67</v>
      </c>
      <c r="I10" s="67">
        <v>24.702706666666664</v>
      </c>
      <c r="J10" s="67">
        <v>25.386146666666665</v>
      </c>
      <c r="K10" s="66">
        <v>-0.68344000000000094</v>
      </c>
      <c r="L10" s="65"/>
      <c r="M10" s="65"/>
      <c r="N10" s="65"/>
    </row>
    <row r="11" spans="1:14" x14ac:dyDescent="0.35">
      <c r="A11" s="65"/>
      <c r="B11" s="67" t="s">
        <v>66</v>
      </c>
      <c r="C11" s="70">
        <v>318.9081653362494</v>
      </c>
      <c r="D11" s="70">
        <v>340.25167479496992</v>
      </c>
      <c r="E11" s="68">
        <v>-21.343509458720519</v>
      </c>
      <c r="F11" s="65"/>
      <c r="G11" s="65"/>
      <c r="H11" s="67" t="s">
        <v>66</v>
      </c>
      <c r="I11" s="67">
        <v>23.49143902439025</v>
      </c>
      <c r="J11" s="67">
        <v>25.063646341463414</v>
      </c>
      <c r="K11" s="66">
        <v>-1.5722073170731647</v>
      </c>
      <c r="L11" s="65"/>
      <c r="M11" s="65"/>
      <c r="N11" s="65"/>
    </row>
    <row r="12" spans="1:14" x14ac:dyDescent="0.35">
      <c r="A12" s="65">
        <v>2012</v>
      </c>
      <c r="B12" s="67" t="s">
        <v>69</v>
      </c>
      <c r="C12" s="70">
        <v>279.61184327233588</v>
      </c>
      <c r="D12" s="70">
        <v>322.7913188374597</v>
      </c>
      <c r="E12" s="68">
        <v>-43.179475565123823</v>
      </c>
      <c r="F12" s="65"/>
      <c r="G12" s="65">
        <v>2012</v>
      </c>
      <c r="H12" s="67" t="s">
        <v>69</v>
      </c>
      <c r="I12" s="67">
        <v>22.575210526315793</v>
      </c>
      <c r="J12" s="67">
        <v>26.061421052631584</v>
      </c>
      <c r="K12" s="66">
        <v>-3.4862105263157908</v>
      </c>
      <c r="L12" s="65"/>
      <c r="M12" s="65"/>
      <c r="N12" s="65"/>
    </row>
    <row r="13" spans="1:14" x14ac:dyDescent="0.35">
      <c r="A13" s="65"/>
      <c r="B13" s="67" t="s">
        <v>68</v>
      </c>
      <c r="C13" s="70">
        <v>283.60174146341461</v>
      </c>
      <c r="D13" s="70">
        <v>322.98243881230115</v>
      </c>
      <c r="E13" s="68">
        <v>-39.380697348886542</v>
      </c>
      <c r="F13" s="65"/>
      <c r="G13" s="65"/>
      <c r="H13" s="67" t="s">
        <v>68</v>
      </c>
      <c r="I13" s="67">
        <v>21.028845238095233</v>
      </c>
      <c r="J13" s="67">
        <v>23.948892857142855</v>
      </c>
      <c r="K13" s="66">
        <v>-2.9200476190476223</v>
      </c>
      <c r="L13" s="65"/>
      <c r="M13" s="65"/>
      <c r="N13" s="65"/>
    </row>
    <row r="14" spans="1:14" x14ac:dyDescent="0.35">
      <c r="A14" s="65"/>
      <c r="B14" s="67" t="s">
        <v>67</v>
      </c>
      <c r="C14" s="70">
        <v>288.99849374671572</v>
      </c>
      <c r="D14" s="70">
        <v>340.98557813977936</v>
      </c>
      <c r="E14" s="68">
        <v>-51.98708439306364</v>
      </c>
      <c r="F14" s="65"/>
      <c r="G14" s="65"/>
      <c r="H14" s="67" t="s">
        <v>67</v>
      </c>
      <c r="I14" s="67">
        <v>21.882674698795181</v>
      </c>
      <c r="J14" s="67">
        <v>25.819084337349398</v>
      </c>
      <c r="K14" s="66">
        <v>-3.9364096385542169</v>
      </c>
      <c r="L14" s="65"/>
      <c r="M14" s="65"/>
      <c r="N14" s="65"/>
    </row>
    <row r="15" spans="1:14" x14ac:dyDescent="0.35">
      <c r="A15" s="65"/>
      <c r="B15" s="67" t="s">
        <v>66</v>
      </c>
      <c r="C15" s="70">
        <v>292.55871469979297</v>
      </c>
      <c r="D15" s="70">
        <v>343.2375921325052</v>
      </c>
      <c r="E15" s="68">
        <v>-50.678877432712227</v>
      </c>
      <c r="F15" s="65"/>
      <c r="G15" s="65"/>
      <c r="H15" s="67" t="s">
        <v>66</v>
      </c>
      <c r="I15" s="67">
        <v>21.705302325581396</v>
      </c>
      <c r="J15" s="67">
        <v>25.465232558139537</v>
      </c>
      <c r="K15" s="66">
        <v>-3.7599302325581405</v>
      </c>
      <c r="L15" s="65"/>
      <c r="M15" s="65"/>
      <c r="N15" s="65"/>
    </row>
    <row r="16" spans="1:14" x14ac:dyDescent="0.35">
      <c r="A16" s="65">
        <v>2013</v>
      </c>
      <c r="B16" s="67" t="s">
        <v>69</v>
      </c>
      <c r="C16" s="70">
        <v>275.87315539714882</v>
      </c>
      <c r="D16" s="70">
        <v>341.48948370672105</v>
      </c>
      <c r="E16" s="68">
        <v>-65.616328309572225</v>
      </c>
      <c r="F16" s="65"/>
      <c r="G16" s="65">
        <v>2013</v>
      </c>
      <c r="H16" s="67" t="s">
        <v>69</v>
      </c>
      <c r="I16" s="67">
        <v>19.449445652173917</v>
      </c>
      <c r="J16" s="67">
        <v>24.075489130434782</v>
      </c>
      <c r="K16" s="66">
        <v>-4.6260434782608648</v>
      </c>
      <c r="L16" s="65"/>
      <c r="M16" s="65"/>
      <c r="N16" s="65"/>
    </row>
    <row r="17" spans="1:14" x14ac:dyDescent="0.35">
      <c r="A17" s="65"/>
      <c r="B17" s="67" t="s">
        <v>68</v>
      </c>
      <c r="C17" s="70">
        <v>305.26089668341706</v>
      </c>
      <c r="D17" s="70">
        <v>358.70966150753765</v>
      </c>
      <c r="E17" s="68">
        <v>-53.448764824120587</v>
      </c>
      <c r="F17" s="65"/>
      <c r="G17" s="65"/>
      <c r="H17" s="67" t="s">
        <v>68</v>
      </c>
      <c r="I17" s="67">
        <v>20.061730000000001</v>
      </c>
      <c r="J17" s="67">
        <v>23.574379999999998</v>
      </c>
      <c r="K17" s="66">
        <v>-3.5126499999999972</v>
      </c>
      <c r="L17" s="65"/>
      <c r="M17" s="65"/>
      <c r="N17" s="65"/>
    </row>
    <row r="18" spans="1:14" x14ac:dyDescent="0.35">
      <c r="A18" s="65"/>
      <c r="B18" s="67" t="s">
        <v>67</v>
      </c>
      <c r="C18" s="70">
        <v>334.31217575457691</v>
      </c>
      <c r="D18" s="70">
        <v>400.81056170212776</v>
      </c>
      <c r="E18" s="68">
        <v>-66.498385947550844</v>
      </c>
      <c r="F18" s="65"/>
      <c r="G18" s="65"/>
      <c r="H18" s="67" t="s">
        <v>67</v>
      </c>
      <c r="I18" s="67">
        <v>22.313239999999997</v>
      </c>
      <c r="J18" s="67">
        <v>26.751590000000004</v>
      </c>
      <c r="K18" s="66">
        <v>-4.4383500000000069</v>
      </c>
      <c r="L18" s="65"/>
      <c r="M18" s="65"/>
      <c r="N18" s="65"/>
    </row>
    <row r="19" spans="1:14" x14ac:dyDescent="0.35">
      <c r="A19" s="65"/>
      <c r="B19" s="67" t="s">
        <v>66</v>
      </c>
      <c r="C19" s="70">
        <v>366.00734563297357</v>
      </c>
      <c r="D19" s="70">
        <v>378.69582453385681</v>
      </c>
      <c r="E19" s="68">
        <v>-12.68847890088324</v>
      </c>
      <c r="F19" s="65"/>
      <c r="G19" s="65"/>
      <c r="H19" s="67" t="s">
        <v>66</v>
      </c>
      <c r="I19" s="67">
        <v>23.686711538461534</v>
      </c>
      <c r="J19" s="67">
        <v>24.507865384615382</v>
      </c>
      <c r="K19" s="66">
        <v>-0.82115384615384812</v>
      </c>
      <c r="L19" s="65"/>
      <c r="M19" s="65"/>
      <c r="N19" s="65"/>
    </row>
    <row r="20" spans="1:14" x14ac:dyDescent="0.35">
      <c r="A20" s="65">
        <v>2014</v>
      </c>
      <c r="B20" s="67" t="s">
        <v>69</v>
      </c>
      <c r="C20" s="70">
        <v>349.44284615384612</v>
      </c>
      <c r="D20" s="70">
        <v>390.44589673076933</v>
      </c>
      <c r="E20" s="68">
        <v>-41.003050576923215</v>
      </c>
      <c r="F20" s="65"/>
      <c r="G20" s="65">
        <v>2014</v>
      </c>
      <c r="H20" s="67" t="s">
        <v>69</v>
      </c>
      <c r="I20" s="67">
        <v>22.433644859813082</v>
      </c>
      <c r="J20" s="67">
        <v>25.065971962616828</v>
      </c>
      <c r="K20" s="66">
        <v>-2.632327102803746</v>
      </c>
      <c r="L20" s="65"/>
      <c r="M20" s="65"/>
      <c r="N20" s="65"/>
    </row>
    <row r="21" spans="1:14" x14ac:dyDescent="0.35">
      <c r="A21" s="65"/>
      <c r="B21" s="67" t="s">
        <v>68</v>
      </c>
      <c r="C21" s="70">
        <v>336.18687947144889</v>
      </c>
      <c r="D21" s="70">
        <v>365.20123548843799</v>
      </c>
      <c r="E21" s="68">
        <v>-29.014356016989097</v>
      </c>
      <c r="F21" s="65"/>
      <c r="G21" s="65"/>
      <c r="H21" s="67" t="s">
        <v>68</v>
      </c>
      <c r="I21" s="67">
        <v>21.987308411214958</v>
      </c>
      <c r="J21" s="67">
        <v>23.884906542056076</v>
      </c>
      <c r="K21" s="66">
        <v>-1.8975981308411178</v>
      </c>
      <c r="L21" s="65"/>
      <c r="M21" s="65"/>
      <c r="N21" s="65"/>
    </row>
    <row r="22" spans="1:14" x14ac:dyDescent="0.35">
      <c r="A22" s="65"/>
      <c r="B22" s="67" t="s">
        <v>67</v>
      </c>
      <c r="C22" s="70">
        <v>344.88567579143393</v>
      </c>
      <c r="D22" s="70">
        <v>393.94942551210426</v>
      </c>
      <c r="E22" s="68">
        <v>-49.06374972067033</v>
      </c>
      <c r="F22" s="65"/>
      <c r="G22" s="65"/>
      <c r="H22" s="67" t="s">
        <v>67</v>
      </c>
      <c r="I22" s="67">
        <v>22.241336363636368</v>
      </c>
      <c r="J22" s="67">
        <v>25.405409090909089</v>
      </c>
      <c r="K22" s="66">
        <v>-3.1640727272727212</v>
      </c>
      <c r="L22" s="65"/>
      <c r="M22" s="65"/>
      <c r="N22" s="65"/>
    </row>
    <row r="23" spans="1:14" x14ac:dyDescent="0.35">
      <c r="A23" s="65"/>
      <c r="B23" s="67" t="s">
        <v>66</v>
      </c>
      <c r="C23" s="70">
        <v>365.97521876451464</v>
      </c>
      <c r="D23" s="70">
        <v>394.43518402229444</v>
      </c>
      <c r="E23" s="68">
        <v>-28.4599652577798</v>
      </c>
      <c r="F23" s="65"/>
      <c r="G23" s="65"/>
      <c r="H23" s="67" t="s">
        <v>66</v>
      </c>
      <c r="I23" s="67">
        <v>22.62778260869565</v>
      </c>
      <c r="J23" s="67">
        <v>24.387426086956516</v>
      </c>
      <c r="K23" s="66">
        <v>-1.7596434782608661</v>
      </c>
      <c r="L23" s="65"/>
      <c r="M23" s="65"/>
      <c r="N23" s="65"/>
    </row>
    <row r="24" spans="1:14" x14ac:dyDescent="0.35">
      <c r="A24" s="65">
        <v>2015</v>
      </c>
      <c r="B24" s="67" t="s">
        <v>69</v>
      </c>
      <c r="C24" s="70">
        <v>327.98652637413392</v>
      </c>
      <c r="D24" s="70">
        <v>374.07422484988456</v>
      </c>
      <c r="E24" s="68">
        <v>-46.087698475750642</v>
      </c>
      <c r="F24" s="65"/>
      <c r="G24" s="65">
        <v>2015</v>
      </c>
      <c r="H24" s="67" t="s">
        <v>69</v>
      </c>
      <c r="I24" s="67">
        <v>19.380842975206612</v>
      </c>
      <c r="J24" s="67">
        <v>22.104181818181825</v>
      </c>
      <c r="K24" s="66">
        <v>-2.7233388429752132</v>
      </c>
      <c r="L24" s="65"/>
      <c r="M24" s="65"/>
      <c r="N24" s="65"/>
    </row>
    <row r="25" spans="1:14" x14ac:dyDescent="0.35">
      <c r="A25" s="65"/>
      <c r="B25" s="67" t="s">
        <v>68</v>
      </c>
      <c r="C25" s="70">
        <v>360.09759621280426</v>
      </c>
      <c r="D25" s="70">
        <v>347.83801875563569</v>
      </c>
      <c r="E25" s="68">
        <v>12.259577457168575</v>
      </c>
      <c r="F25" s="65"/>
      <c r="G25" s="65"/>
      <c r="H25" s="67" t="s">
        <v>68</v>
      </c>
      <c r="I25" s="67">
        <v>21.44473983739837</v>
      </c>
      <c r="J25" s="67">
        <v>20.714650406504063</v>
      </c>
      <c r="K25" s="66">
        <v>0.73008943089430645</v>
      </c>
      <c r="L25" s="65"/>
      <c r="M25" s="65"/>
      <c r="N25" s="65"/>
    </row>
    <row r="26" spans="1:14" x14ac:dyDescent="0.35">
      <c r="A26" s="65"/>
      <c r="B26" s="67" t="s">
        <v>67</v>
      </c>
      <c r="C26" s="70">
        <v>367.11620035555552</v>
      </c>
      <c r="D26" s="70">
        <v>383.44748284444444</v>
      </c>
      <c r="E26" s="68">
        <v>-16.331282488888917</v>
      </c>
      <c r="F26" s="65"/>
      <c r="G26" s="65"/>
      <c r="H26" s="67" t="s">
        <v>67</v>
      </c>
      <c r="I26" s="67">
        <v>20.058169117647058</v>
      </c>
      <c r="J26" s="67">
        <v>20.950463235294116</v>
      </c>
      <c r="K26" s="66">
        <v>-0.89229411764705802</v>
      </c>
      <c r="L26" s="65"/>
      <c r="M26" s="65"/>
      <c r="N26" s="65"/>
    </row>
    <row r="27" spans="1:14" x14ac:dyDescent="0.35">
      <c r="A27" s="65"/>
      <c r="B27" s="67" t="s">
        <v>66</v>
      </c>
      <c r="C27" s="70">
        <v>359.57526820194863</v>
      </c>
      <c r="D27" s="70">
        <v>376.60045969884857</v>
      </c>
      <c r="E27" s="68">
        <v>-17.025191496899936</v>
      </c>
      <c r="F27" s="65"/>
      <c r="G27" s="65"/>
      <c r="H27" s="67" t="s">
        <v>66</v>
      </c>
      <c r="I27" s="67">
        <v>17.757463576158941</v>
      </c>
      <c r="J27" s="67">
        <v>18.598245033112583</v>
      </c>
      <c r="K27" s="66">
        <v>-0.8407814569536427</v>
      </c>
      <c r="L27" s="65"/>
      <c r="M27" s="65"/>
      <c r="N27" s="65"/>
    </row>
    <row r="28" spans="1:14" x14ac:dyDescent="0.35">
      <c r="A28" s="65">
        <v>2016</v>
      </c>
      <c r="B28" s="67" t="s">
        <v>69</v>
      </c>
      <c r="C28" s="70">
        <v>338.778312575889</v>
      </c>
      <c r="D28" s="70">
        <v>360.20174084995665</v>
      </c>
      <c r="E28" s="68">
        <v>-21.423428274067646</v>
      </c>
      <c r="F28" s="65"/>
      <c r="G28" s="65">
        <v>2016</v>
      </c>
      <c r="H28" s="67" t="s">
        <v>69</v>
      </c>
      <c r="I28" s="67">
        <v>16.753220779220779</v>
      </c>
      <c r="J28" s="67">
        <v>17.812649350649348</v>
      </c>
      <c r="K28" s="66">
        <v>-1.0594285714285689</v>
      </c>
      <c r="L28" s="65"/>
      <c r="M28" s="65"/>
      <c r="N28" s="65"/>
    </row>
    <row r="29" spans="1:14" x14ac:dyDescent="0.35">
      <c r="A29" s="65"/>
      <c r="B29" s="67" t="s">
        <v>68</v>
      </c>
      <c r="C29" s="70">
        <v>387.77930921443738</v>
      </c>
      <c r="D29" s="70">
        <v>348.21819991507442</v>
      </c>
      <c r="E29" s="68">
        <v>39.561109299362954</v>
      </c>
      <c r="F29" s="65"/>
      <c r="G29" s="65"/>
      <c r="H29" s="67" t="s">
        <v>68</v>
      </c>
      <c r="I29" s="67">
        <v>19.972973509933777</v>
      </c>
      <c r="J29" s="67">
        <v>17.935337748344374</v>
      </c>
      <c r="K29" s="66">
        <v>2.037635761589403</v>
      </c>
      <c r="L29" s="65"/>
      <c r="M29" s="65"/>
      <c r="N29" s="65"/>
    </row>
    <row r="30" spans="1:14" x14ac:dyDescent="0.35">
      <c r="A30" s="65"/>
      <c r="B30" s="67" t="s">
        <v>67</v>
      </c>
      <c r="C30" s="70">
        <v>361.83304463087245</v>
      </c>
      <c r="D30" s="70">
        <v>357.49934664429537</v>
      </c>
      <c r="E30" s="68">
        <v>4.3336979865770786</v>
      </c>
      <c r="F30" s="65"/>
      <c r="G30" s="65"/>
      <c r="H30" s="67" t="s">
        <v>67</v>
      </c>
      <c r="I30" s="67">
        <v>20.348414285714284</v>
      </c>
      <c r="J30" s="67">
        <v>20.104700000000005</v>
      </c>
      <c r="K30" s="66">
        <v>0.24371428571427955</v>
      </c>
      <c r="L30" s="65"/>
      <c r="M30" s="65"/>
      <c r="N30" s="65"/>
    </row>
    <row r="31" spans="1:14" x14ac:dyDescent="0.35">
      <c r="A31" s="65"/>
      <c r="B31" s="67" t="s">
        <v>66</v>
      </c>
      <c r="C31" s="70">
        <v>352.90031138819614</v>
      </c>
      <c r="D31" s="70">
        <v>344.7961953449709</v>
      </c>
      <c r="E31" s="68">
        <v>8.1041160432252468</v>
      </c>
      <c r="F31" s="65"/>
      <c r="G31" s="65"/>
      <c r="H31" s="67" t="s">
        <v>66</v>
      </c>
      <c r="I31" s="67">
        <v>20.173302158273376</v>
      </c>
      <c r="J31" s="67">
        <v>19.710035971223022</v>
      </c>
      <c r="K31" s="66">
        <v>0.46326618705035472</v>
      </c>
      <c r="L31" s="65"/>
      <c r="M31" s="65"/>
      <c r="N31" s="65"/>
    </row>
    <row r="32" spans="1:14" x14ac:dyDescent="0.35">
      <c r="A32" s="69">
        <v>2017</v>
      </c>
      <c r="B32" s="69" t="s">
        <v>69</v>
      </c>
      <c r="C32" s="70">
        <v>331.71054904198951</v>
      </c>
      <c r="D32" s="70">
        <v>325.52888642478587</v>
      </c>
      <c r="E32" s="68">
        <v>6.1816626172036422</v>
      </c>
      <c r="F32" s="69"/>
      <c r="G32" s="69">
        <v>2017</v>
      </c>
      <c r="H32" s="69" t="s">
        <v>69</v>
      </c>
      <c r="I32" s="67">
        <v>20.308081800456463</v>
      </c>
      <c r="J32" s="67">
        <v>19.929626214839551</v>
      </c>
      <c r="K32" s="66">
        <v>0.37845558561691206</v>
      </c>
      <c r="L32" s="65"/>
      <c r="M32" s="65"/>
      <c r="N32" s="65"/>
    </row>
    <row r="33" spans="1:14" x14ac:dyDescent="0.35">
      <c r="A33" s="64"/>
      <c r="B33" s="65" t="s">
        <v>68</v>
      </c>
      <c r="C33" s="70">
        <v>363.92945935483874</v>
      </c>
      <c r="D33" s="70">
        <v>333.37303225806454</v>
      </c>
      <c r="E33" s="68">
        <v>30.5564270967742</v>
      </c>
      <c r="F33" s="65"/>
      <c r="G33" s="64"/>
      <c r="H33" s="65" t="s">
        <v>68</v>
      </c>
      <c r="I33" s="67">
        <v>22.563238687444304</v>
      </c>
      <c r="J33" s="67">
        <v>20.668772767476618</v>
      </c>
      <c r="K33" s="66">
        <v>1.8944659199676863</v>
      </c>
      <c r="L33" s="65"/>
      <c r="M33" s="65"/>
      <c r="N33" s="65"/>
    </row>
    <row r="34" spans="1:14" x14ac:dyDescent="0.35">
      <c r="A34" s="64"/>
      <c r="B34" s="65" t="s">
        <v>67</v>
      </c>
      <c r="C34" s="70">
        <v>361.9126426570628</v>
      </c>
      <c r="D34" s="70">
        <v>337.93522048819528</v>
      </c>
      <c r="E34" s="68">
        <v>23.97742216886752</v>
      </c>
      <c r="F34" s="65"/>
      <c r="G34" s="64"/>
      <c r="H34" s="65" t="s">
        <v>67</v>
      </c>
      <c r="I34" s="67">
        <v>22.683079641447677</v>
      </c>
      <c r="J34" s="67">
        <v>21.18028114106923</v>
      </c>
      <c r="K34" s="66">
        <v>1.5027985003784465</v>
      </c>
      <c r="L34" s="65"/>
      <c r="M34" s="65"/>
      <c r="N34" s="65"/>
    </row>
    <row r="35" spans="1:14" x14ac:dyDescent="0.35">
      <c r="A35" s="64"/>
      <c r="B35" s="65" t="s">
        <v>66</v>
      </c>
      <c r="C35" s="70">
        <v>390.1318457142857</v>
      </c>
      <c r="D35" s="70">
        <v>350.33984031746036</v>
      </c>
      <c r="E35" s="68">
        <v>39.792005396825346</v>
      </c>
      <c r="F35" s="65"/>
      <c r="G35" s="64"/>
      <c r="H35" s="65" t="s">
        <v>66</v>
      </c>
      <c r="I35" s="67">
        <v>23.801163617526107</v>
      </c>
      <c r="J35" s="67">
        <v>21.373532954909216</v>
      </c>
      <c r="K35" s="66">
        <v>2.4276306626168918</v>
      </c>
      <c r="L35" s="65"/>
      <c r="M35" s="65"/>
      <c r="N35" s="65"/>
    </row>
    <row r="36" spans="1:14" x14ac:dyDescent="0.35">
      <c r="A36" s="64">
        <v>2018</v>
      </c>
      <c r="B36" s="65" t="s">
        <v>69</v>
      </c>
      <c r="C36" s="70">
        <v>319.35884106583075</v>
      </c>
      <c r="D36" s="70">
        <v>341.01461771159882</v>
      </c>
      <c r="E36" s="68">
        <v>-21.655776645768071</v>
      </c>
      <c r="F36" s="65"/>
      <c r="G36" s="64">
        <v>2018</v>
      </c>
      <c r="H36" s="65" t="s">
        <v>69</v>
      </c>
      <c r="I36" s="67">
        <v>22.516149541153936</v>
      </c>
      <c r="J36" s="67">
        <v>24.042973422899642</v>
      </c>
      <c r="K36" s="66">
        <v>-1.526823881745706</v>
      </c>
      <c r="L36" s="65"/>
      <c r="M36" s="65"/>
      <c r="N36" s="65"/>
    </row>
    <row r="37" spans="1:14" x14ac:dyDescent="0.35">
      <c r="A37" s="64"/>
      <c r="B37" s="65" t="s">
        <v>68</v>
      </c>
      <c r="C37" s="70">
        <v>352.33029671941335</v>
      </c>
      <c r="D37" s="70">
        <v>332.45114365109998</v>
      </c>
      <c r="E37" s="68">
        <v>19.879153068313371</v>
      </c>
      <c r="F37" s="65"/>
      <c r="G37" s="64"/>
      <c r="H37" s="65" t="s">
        <v>68</v>
      </c>
      <c r="I37" s="67">
        <v>23.870316706254947</v>
      </c>
      <c r="J37" s="67">
        <v>22.523507521773553</v>
      </c>
      <c r="K37" s="66">
        <v>1.3468091844813941</v>
      </c>
      <c r="L37" s="65"/>
      <c r="M37" s="65"/>
      <c r="N37" s="65"/>
    </row>
    <row r="38" spans="1:14" x14ac:dyDescent="0.35">
      <c r="A38" s="64"/>
      <c r="B38" s="65" t="s">
        <v>67</v>
      </c>
      <c r="C38" s="70">
        <v>389.23762957317081</v>
      </c>
      <c r="D38" s="70">
        <v>388.63410670731713</v>
      </c>
      <c r="E38" s="68">
        <v>0.60352286585367665</v>
      </c>
      <c r="F38" s="65"/>
      <c r="G38" s="64"/>
      <c r="H38" s="65" t="s">
        <v>67</v>
      </c>
      <c r="I38" s="67">
        <v>23.931845271881031</v>
      </c>
      <c r="J38" s="67">
        <v>23.894738335792937</v>
      </c>
      <c r="K38" s="66">
        <v>3.7106936088093789E-2</v>
      </c>
      <c r="L38" s="65"/>
      <c r="M38" s="65"/>
      <c r="N38" s="65"/>
    </row>
    <row r="39" spans="1:14" x14ac:dyDescent="0.35">
      <c r="A39" s="64"/>
      <c r="B39" s="65" t="s">
        <v>66</v>
      </c>
      <c r="C39" s="70">
        <v>392.87498335854775</v>
      </c>
      <c r="D39" s="70">
        <v>374.3588320726173</v>
      </c>
      <c r="E39" s="68">
        <v>18.516151285930448</v>
      </c>
      <c r="F39" s="65"/>
      <c r="G39" s="64"/>
      <c r="H39" s="65" t="s">
        <v>66</v>
      </c>
      <c r="I39" s="67">
        <v>24.05694249649369</v>
      </c>
      <c r="J39" s="67">
        <v>22.923141654978963</v>
      </c>
      <c r="K39" s="66">
        <v>1.1338008415147272</v>
      </c>
      <c r="L39" s="65"/>
      <c r="M39" s="65"/>
      <c r="N39" s="65"/>
    </row>
    <row r="40" spans="1:14" x14ac:dyDescent="0.35">
      <c r="A40" s="64">
        <v>2019</v>
      </c>
      <c r="B40" s="65" t="s">
        <v>69</v>
      </c>
      <c r="C40" s="70">
        <v>332.66206995110946</v>
      </c>
      <c r="D40" s="70">
        <v>337.43922677698384</v>
      </c>
      <c r="E40" s="68">
        <v>-4.7771568258743855</v>
      </c>
      <c r="F40" s="65"/>
      <c r="G40" s="64">
        <v>2019</v>
      </c>
      <c r="H40" s="65" t="s">
        <v>69</v>
      </c>
      <c r="I40" s="67">
        <v>20.851034975017843</v>
      </c>
      <c r="J40" s="67">
        <v>21.150463954318344</v>
      </c>
      <c r="K40" s="66">
        <v>-0.29942897930050094</v>
      </c>
      <c r="L40" s="65"/>
      <c r="M40" s="65"/>
      <c r="N40" s="65"/>
    </row>
    <row r="41" spans="1:14" x14ac:dyDescent="0.35">
      <c r="A41" s="64"/>
      <c r="B41" s="65" t="s">
        <v>68</v>
      </c>
      <c r="C41" s="70">
        <v>363.24921951219511</v>
      </c>
      <c r="D41" s="70">
        <v>359.09551071692533</v>
      </c>
      <c r="E41" s="68">
        <v>4.1537087952697789</v>
      </c>
      <c r="F41" s="65"/>
      <c r="G41" s="64"/>
      <c r="H41" s="65" t="s">
        <v>68</v>
      </c>
      <c r="I41" s="67">
        <v>22.564017608897128</v>
      </c>
      <c r="J41" s="67">
        <v>22.306000926784062</v>
      </c>
      <c r="K41" s="66">
        <v>0.25801668211306605</v>
      </c>
      <c r="L41" s="65"/>
      <c r="M41" s="65"/>
      <c r="N41" s="65"/>
    </row>
    <row r="42" spans="1:14" x14ac:dyDescent="0.35">
      <c r="A42" s="1"/>
      <c r="B42" s="65" t="s">
        <v>67</v>
      </c>
      <c r="C42" s="70">
        <v>379.88099853587119</v>
      </c>
      <c r="D42" s="70">
        <v>373.25198389458274</v>
      </c>
      <c r="E42" s="68">
        <v>6.6290146412884496</v>
      </c>
      <c r="H42" s="65" t="s">
        <v>67</v>
      </c>
      <c r="I42" s="67">
        <v>23.347820163487736</v>
      </c>
      <c r="J42" s="67">
        <v>22.940395095367847</v>
      </c>
      <c r="K42" s="66">
        <v>0.40742506811988832</v>
      </c>
    </row>
    <row r="43" spans="1:14" x14ac:dyDescent="0.35">
      <c r="A43" s="1"/>
      <c r="B43" s="65" t="s">
        <v>66</v>
      </c>
      <c r="C43" s="70">
        <v>378.07058257382431</v>
      </c>
      <c r="D43" s="70">
        <v>352.41371928545396</v>
      </c>
      <c r="E43" s="68">
        <v>25.656863288370346</v>
      </c>
      <c r="H43" s="65" t="s">
        <v>66</v>
      </c>
      <c r="I43" s="67">
        <v>23.266711956521739</v>
      </c>
      <c r="J43" s="67">
        <v>21.687771739130437</v>
      </c>
      <c r="K43" s="66">
        <v>1.5789402173913025</v>
      </c>
    </row>
    <row r="44" spans="1:14" x14ac:dyDescent="0.35">
      <c r="A44">
        <v>2020</v>
      </c>
      <c r="B44" s="65" t="s">
        <v>69</v>
      </c>
      <c r="C44" s="70">
        <v>357.66369762419021</v>
      </c>
      <c r="D44" s="70">
        <v>319.59133909287266</v>
      </c>
      <c r="E44" s="68">
        <v>38.072358531317548</v>
      </c>
      <c r="G44">
        <v>2020</v>
      </c>
      <c r="H44" s="65" t="s">
        <v>69</v>
      </c>
      <c r="I44" s="67">
        <v>21.390743155149934</v>
      </c>
      <c r="J44" s="67">
        <v>19.113754889178619</v>
      </c>
      <c r="K44" s="66">
        <v>2.2769882659713154</v>
      </c>
    </row>
    <row r="45" spans="1:14" x14ac:dyDescent="0.35">
      <c r="B45" s="65" t="s">
        <v>68</v>
      </c>
      <c r="C45" s="70">
        <v>298.29351425478166</v>
      </c>
      <c r="D45" s="70">
        <v>266.08263154095994</v>
      </c>
      <c r="E45" s="68">
        <v>32.210882713821718</v>
      </c>
      <c r="H45" s="65" t="s">
        <v>68</v>
      </c>
      <c r="I45" s="67">
        <v>15.20757660167131</v>
      </c>
      <c r="J45" s="67">
        <v>13.565403899721449</v>
      </c>
      <c r="K45" s="66">
        <v>1.6421727019498604</v>
      </c>
    </row>
    <row r="46" spans="1:14" x14ac:dyDescent="0.35">
      <c r="B46" s="65" t="s">
        <v>67</v>
      </c>
      <c r="C46" s="70">
        <v>416.93280397727273</v>
      </c>
      <c r="D46" s="70">
        <v>299.46661931818181</v>
      </c>
      <c r="E46" s="68">
        <v>117.46618465909091</v>
      </c>
      <c r="H46" s="65" t="s">
        <v>67</v>
      </c>
      <c r="I46" s="67">
        <v>22.929745712596098</v>
      </c>
      <c r="J46" s="67">
        <v>16.469544648137198</v>
      </c>
      <c r="K46" s="66">
        <v>6.4602010644589001</v>
      </c>
    </row>
    <row r="47" spans="1:14" x14ac:dyDescent="0.35">
      <c r="B47" s="65" t="s">
        <v>66</v>
      </c>
      <c r="C47" s="70">
        <v>440.8810798586573</v>
      </c>
      <c r="D47" s="70">
        <v>330.38582897526504</v>
      </c>
      <c r="E47" s="68">
        <v>110.49525088339226</v>
      </c>
      <c r="H47" s="65" t="s">
        <v>66</v>
      </c>
      <c r="I47" s="67">
        <v>26.312388250319287</v>
      </c>
      <c r="J47" s="67">
        <v>19.71787994891443</v>
      </c>
      <c r="K47" s="66">
        <v>6.5945083014048578</v>
      </c>
    </row>
    <row r="48" spans="1:14" x14ac:dyDescent="0.35">
      <c r="A48">
        <v>2021</v>
      </c>
      <c r="B48" s="65" t="s">
        <v>69</v>
      </c>
      <c r="C48" s="70">
        <v>432.27211875654911</v>
      </c>
      <c r="D48" s="70">
        <v>330.50889696122954</v>
      </c>
      <c r="E48" s="68">
        <v>101.76322179531957</v>
      </c>
      <c r="G48">
        <v>2021</v>
      </c>
      <c r="H48" s="65" t="s">
        <v>69</v>
      </c>
      <c r="I48" s="67">
        <v>27.3206550802139</v>
      </c>
      <c r="J48" s="67">
        <v>20.888970588235296</v>
      </c>
      <c r="K48" s="66">
        <v>6.4316844919786043</v>
      </c>
    </row>
    <row r="49" spans="1:11" x14ac:dyDescent="0.35">
      <c r="B49" s="65" t="s">
        <v>68</v>
      </c>
      <c r="C49" s="9">
        <v>508.36732392426853</v>
      </c>
      <c r="D49" s="9">
        <v>341.4770974182444</v>
      </c>
      <c r="E49" s="14">
        <v>166.89022650602413</v>
      </c>
      <c r="H49" s="65" t="s">
        <v>68</v>
      </c>
      <c r="I49" s="67">
        <v>34.492008486562938</v>
      </c>
      <c r="J49" s="67">
        <v>23.168741159830269</v>
      </c>
      <c r="K49" s="66">
        <v>11.323267326732669</v>
      </c>
    </row>
    <row r="50" spans="1:11" x14ac:dyDescent="0.35">
      <c r="B50" s="65" t="s">
        <v>67</v>
      </c>
      <c r="C50" s="9">
        <v>472.17214900101584</v>
      </c>
      <c r="D50" s="9">
        <v>368.076830342025</v>
      </c>
      <c r="E50" s="68">
        <v>104.09531865899083</v>
      </c>
      <c r="H50" s="65" t="s">
        <v>67</v>
      </c>
      <c r="I50" s="67">
        <v>31.470113858476509</v>
      </c>
      <c r="J50" s="67">
        <v>24.532196115416685</v>
      </c>
      <c r="K50" s="66">
        <v>6.937917743059824</v>
      </c>
    </row>
    <row r="51" spans="1:11" x14ac:dyDescent="0.35">
      <c r="B51" s="65" t="s">
        <v>66</v>
      </c>
      <c r="C51" s="9">
        <v>481.92491320743306</v>
      </c>
      <c r="D51" s="9">
        <v>386.88310122129235</v>
      </c>
      <c r="E51" s="68">
        <v>95.041811986140715</v>
      </c>
      <c r="H51" s="65" t="s">
        <v>66</v>
      </c>
      <c r="I51" s="67">
        <v>30.819081199545749</v>
      </c>
      <c r="J51" s="67">
        <v>24.741160675665153</v>
      </c>
      <c r="K51" s="66">
        <v>6.0779205238805964</v>
      </c>
    </row>
    <row r="52" spans="1:11" x14ac:dyDescent="0.35">
      <c r="A52">
        <v>2022</v>
      </c>
      <c r="B52" s="65" t="s">
        <v>69</v>
      </c>
      <c r="C52" s="9">
        <v>458.402445962</v>
      </c>
      <c r="D52" s="9">
        <v>396.97819123400001</v>
      </c>
      <c r="E52" s="68">
        <v>61.424254727999994</v>
      </c>
      <c r="G52">
        <v>2022</v>
      </c>
      <c r="H52" s="65" t="s">
        <v>69</v>
      </c>
      <c r="I52" s="67">
        <v>30.095291133753946</v>
      </c>
      <c r="J52" s="67">
        <v>26.062631960582209</v>
      </c>
      <c r="K52" s="66">
        <v>4.0326591731717372</v>
      </c>
    </row>
    <row r="53" spans="1:11" x14ac:dyDescent="0.35">
      <c r="B53" s="65" t="s">
        <v>68</v>
      </c>
      <c r="H53" s="65" t="s">
        <v>68</v>
      </c>
    </row>
    <row r="54" spans="1:11" x14ac:dyDescent="0.35">
      <c r="B54" s="65" t="s">
        <v>67</v>
      </c>
      <c r="H54" s="65" t="s">
        <v>67</v>
      </c>
    </row>
    <row r="55" spans="1:11" x14ac:dyDescent="0.35">
      <c r="B55" s="65" t="s">
        <v>66</v>
      </c>
      <c r="H55" s="65" t="s">
        <v>66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="54" zoomScaleNormal="54" workbookViewId="0">
      <selection activeCell="E1" sqref="E1:J1048576"/>
    </sheetView>
  </sheetViews>
  <sheetFormatPr defaultRowHeight="14.5" x14ac:dyDescent="0.35"/>
  <cols>
    <col min="1" max="2" width="8.7265625" style="185"/>
    <col min="3" max="3" width="12.54296875" bestFit="1" customWidth="1"/>
  </cols>
  <sheetData>
    <row r="1" spans="1:3" ht="26" x14ac:dyDescent="0.6">
      <c r="A1" s="3" t="s">
        <v>196</v>
      </c>
    </row>
    <row r="2" spans="1:3" x14ac:dyDescent="0.35">
      <c r="A2" s="185" t="s">
        <v>197</v>
      </c>
    </row>
    <row r="4" spans="1:3" x14ac:dyDescent="0.35">
      <c r="C4" t="s">
        <v>145</v>
      </c>
    </row>
    <row r="5" spans="1:3" x14ac:dyDescent="0.35">
      <c r="A5" s="186">
        <v>2010</v>
      </c>
      <c r="B5" s="186">
        <v>1</v>
      </c>
      <c r="C5" s="184">
        <v>5.5753970716818646</v>
      </c>
    </row>
    <row r="6" spans="1:3" x14ac:dyDescent="0.35">
      <c r="A6" s="186"/>
      <c r="B6" s="186">
        <v>2</v>
      </c>
      <c r="C6" s="184">
        <v>5.6221976225841219</v>
      </c>
    </row>
    <row r="7" spans="1:3" x14ac:dyDescent="0.35">
      <c r="A7" s="186"/>
      <c r="B7" s="186">
        <v>3</v>
      </c>
      <c r="C7" s="184">
        <v>5.6722490293609891</v>
      </c>
    </row>
    <row r="8" spans="1:3" x14ac:dyDescent="0.35">
      <c r="A8" s="186"/>
      <c r="B8" s="186">
        <v>4</v>
      </c>
      <c r="C8" s="184">
        <v>5.7250452650812793</v>
      </c>
    </row>
    <row r="9" spans="1:3" x14ac:dyDescent="0.35">
      <c r="A9" s="186">
        <v>2011</v>
      </c>
      <c r="B9" s="186">
        <v>1</v>
      </c>
      <c r="C9" s="184">
        <v>5.7814256077302018</v>
      </c>
    </row>
    <row r="10" spans="1:3" x14ac:dyDescent="0.35">
      <c r="A10" s="186"/>
      <c r="B10" s="186">
        <v>2</v>
      </c>
      <c r="C10" s="184">
        <v>5.8137825999203283</v>
      </c>
    </row>
    <row r="11" spans="1:3" x14ac:dyDescent="0.35">
      <c r="A11" s="186"/>
      <c r="B11" s="186">
        <v>3</v>
      </c>
      <c r="C11" s="184">
        <v>5.8378383530829696</v>
      </c>
    </row>
    <row r="12" spans="1:3" x14ac:dyDescent="0.35">
      <c r="A12" s="186"/>
      <c r="B12" s="186">
        <v>4</v>
      </c>
      <c r="C12" s="184">
        <v>5.8777742017344963</v>
      </c>
    </row>
    <row r="13" spans="1:3" x14ac:dyDescent="0.35">
      <c r="A13" s="186">
        <v>2012</v>
      </c>
      <c r="B13" s="186">
        <v>1</v>
      </c>
      <c r="C13" s="184">
        <v>5.9110919682498961</v>
      </c>
    </row>
    <row r="14" spans="1:3" x14ac:dyDescent="0.35">
      <c r="A14" s="186"/>
      <c r="B14" s="186">
        <v>2</v>
      </c>
      <c r="C14" s="184">
        <v>5.9604338343520009</v>
      </c>
    </row>
    <row r="15" spans="1:3" x14ac:dyDescent="0.35">
      <c r="A15" s="186"/>
      <c r="B15" s="186">
        <v>3</v>
      </c>
      <c r="C15" s="184">
        <v>5.984666480022593</v>
      </c>
    </row>
    <row r="16" spans="1:3" x14ac:dyDescent="0.35">
      <c r="A16" s="186"/>
      <c r="B16" s="186">
        <v>4</v>
      </c>
      <c r="C16" s="184">
        <v>6.0132099160229169</v>
      </c>
    </row>
    <row r="17" spans="1:3" x14ac:dyDescent="0.35">
      <c r="A17" s="186">
        <v>2013</v>
      </c>
      <c r="B17" s="186">
        <v>1</v>
      </c>
      <c r="C17" s="184">
        <v>6.0598739111332227</v>
      </c>
    </row>
    <row r="18" spans="1:3" x14ac:dyDescent="0.35">
      <c r="A18" s="186"/>
      <c r="B18" s="186">
        <v>2</v>
      </c>
      <c r="C18" s="184">
        <v>6.1039521361515128</v>
      </c>
    </row>
    <row r="19" spans="1:3" x14ac:dyDescent="0.35">
      <c r="A19" s="186"/>
      <c r="B19" s="186">
        <v>3</v>
      </c>
      <c r="C19" s="184">
        <v>6.132912922888119</v>
      </c>
    </row>
    <row r="20" spans="1:3" x14ac:dyDescent="0.35">
      <c r="A20" s="186"/>
      <c r="B20" s="186">
        <v>4</v>
      </c>
      <c r="C20" s="184">
        <v>6.1659295840530657</v>
      </c>
    </row>
    <row r="21" spans="1:3" x14ac:dyDescent="0.35">
      <c r="A21" s="186">
        <v>2014</v>
      </c>
      <c r="B21" s="186">
        <v>1</v>
      </c>
      <c r="C21" s="184">
        <v>6.1574246121320231</v>
      </c>
    </row>
    <row r="22" spans="1:3" x14ac:dyDescent="0.35">
      <c r="A22" s="186"/>
      <c r="B22" s="186">
        <v>2</v>
      </c>
      <c r="C22" s="184">
        <v>6.1817259104674207</v>
      </c>
    </row>
    <row r="23" spans="1:3" x14ac:dyDescent="0.35">
      <c r="A23" s="186"/>
      <c r="B23" s="186">
        <v>3</v>
      </c>
      <c r="C23" s="184">
        <v>6.2114340028592725</v>
      </c>
    </row>
    <row r="24" spans="1:3" x14ac:dyDescent="0.35">
      <c r="A24" s="186"/>
      <c r="B24" s="186">
        <v>4</v>
      </c>
      <c r="C24" s="184">
        <v>6.2579437074647801</v>
      </c>
    </row>
    <row r="25" spans="1:3" x14ac:dyDescent="0.35">
      <c r="A25" s="186">
        <v>2015</v>
      </c>
      <c r="B25" s="186">
        <v>1</v>
      </c>
      <c r="C25" s="184">
        <v>6.3031481004013354</v>
      </c>
    </row>
    <row r="26" spans="1:3" x14ac:dyDescent="0.35">
      <c r="A26" s="186"/>
      <c r="B26" s="186">
        <v>2</v>
      </c>
      <c r="C26" s="184">
        <v>6.2499329764837306</v>
      </c>
    </row>
    <row r="27" spans="1:3" x14ac:dyDescent="0.35">
      <c r="A27" s="186"/>
      <c r="B27" s="186">
        <v>3</v>
      </c>
      <c r="C27" s="184">
        <v>6.278084175204028</v>
      </c>
    </row>
    <row r="28" spans="1:3" x14ac:dyDescent="0.35">
      <c r="A28" s="186"/>
      <c r="B28" s="186">
        <v>4</v>
      </c>
      <c r="C28" s="184">
        <v>6.3052975471257326</v>
      </c>
    </row>
    <row r="29" spans="1:3" x14ac:dyDescent="0.35">
      <c r="A29" s="186">
        <v>2016</v>
      </c>
      <c r="B29" s="186">
        <v>1</v>
      </c>
      <c r="C29" s="184">
        <v>6.3203586808466934</v>
      </c>
    </row>
    <row r="30" spans="1:3" x14ac:dyDescent="0.35">
      <c r="A30" s="186"/>
      <c r="B30" s="186">
        <v>2</v>
      </c>
      <c r="C30" s="184">
        <v>6.3264397414238545</v>
      </c>
    </row>
    <row r="31" spans="1:3" x14ac:dyDescent="0.35">
      <c r="A31" s="186"/>
      <c r="B31" s="186">
        <v>3</v>
      </c>
      <c r="C31" s="184">
        <v>6.3256689848464935</v>
      </c>
    </row>
    <row r="32" spans="1:3" x14ac:dyDescent="0.35">
      <c r="A32" s="186"/>
      <c r="B32" s="186">
        <v>4</v>
      </c>
      <c r="C32" s="184">
        <v>6.3310403357435563</v>
      </c>
    </row>
    <row r="33" spans="1:3" x14ac:dyDescent="0.35">
      <c r="A33" s="186">
        <v>2017</v>
      </c>
      <c r="B33" s="186">
        <v>1</v>
      </c>
      <c r="C33" s="184">
        <v>6.3609308043187358</v>
      </c>
    </row>
    <row r="34" spans="1:3" x14ac:dyDescent="0.35">
      <c r="A34" s="186"/>
      <c r="B34" s="186">
        <v>2</v>
      </c>
      <c r="C34" s="184">
        <v>6.3956171450593979</v>
      </c>
    </row>
    <row r="35" spans="1:3" x14ac:dyDescent="0.35">
      <c r="A35" s="186"/>
      <c r="B35" s="186">
        <v>3</v>
      </c>
      <c r="C35" s="184">
        <v>6.4073784278477293</v>
      </c>
    </row>
    <row r="36" spans="1:3" x14ac:dyDescent="0.35">
      <c r="A36" s="186"/>
      <c r="B36" s="186">
        <v>4</v>
      </c>
      <c r="C36" s="184">
        <v>6.4325825620763206</v>
      </c>
    </row>
    <row r="37" spans="1:3" x14ac:dyDescent="0.35">
      <c r="A37" s="186">
        <v>2018</v>
      </c>
      <c r="B37" s="186">
        <v>1</v>
      </c>
      <c r="C37" s="184">
        <v>6.4595765906496734</v>
      </c>
    </row>
    <row r="38" spans="1:3" x14ac:dyDescent="0.35">
      <c r="A38" s="186"/>
      <c r="B38" s="186">
        <v>2</v>
      </c>
      <c r="C38" s="184">
        <v>6.4460638978948008</v>
      </c>
    </row>
    <row r="39" spans="1:3" x14ac:dyDescent="0.35">
      <c r="A39" s="186"/>
      <c r="B39" s="186">
        <v>3</v>
      </c>
      <c r="C39" s="184">
        <v>6.5287491356666978</v>
      </c>
    </row>
    <row r="40" spans="1:3" x14ac:dyDescent="0.35">
      <c r="A40" s="186"/>
      <c r="B40" s="186">
        <v>4</v>
      </c>
      <c r="C40" s="184">
        <v>6.5517824929180621</v>
      </c>
    </row>
    <row r="41" spans="1:3" x14ac:dyDescent="0.35">
      <c r="A41" s="186">
        <v>2019</v>
      </c>
      <c r="B41" s="186">
        <v>1</v>
      </c>
      <c r="C41" s="184">
        <v>6.4924296693672803</v>
      </c>
    </row>
    <row r="42" spans="1:3" x14ac:dyDescent="0.35">
      <c r="A42" s="186"/>
      <c r="B42" s="186">
        <v>2</v>
      </c>
      <c r="C42" s="184">
        <v>6.5189366200665653</v>
      </c>
    </row>
    <row r="43" spans="1:3" x14ac:dyDescent="0.35">
      <c r="A43" s="186"/>
      <c r="B43" s="186">
        <v>3</v>
      </c>
      <c r="C43" s="184">
        <v>6.5279623438955028</v>
      </c>
    </row>
    <row r="44" spans="1:3" x14ac:dyDescent="0.35">
      <c r="A44" s="186"/>
      <c r="B44" s="186">
        <v>4</v>
      </c>
      <c r="C44" s="184">
        <v>6.5256993636159972</v>
      </c>
    </row>
    <row r="45" spans="1:3" x14ac:dyDescent="0.35">
      <c r="A45" s="186">
        <v>2020</v>
      </c>
      <c r="B45" s="186">
        <v>1</v>
      </c>
      <c r="C45" s="184">
        <v>6.5257512344002047</v>
      </c>
    </row>
    <row r="46" spans="1:3" x14ac:dyDescent="0.35">
      <c r="A46" s="186"/>
      <c r="B46" s="186">
        <v>2</v>
      </c>
      <c r="C46" s="184">
        <v>5.4102273517798585</v>
      </c>
    </row>
    <row r="47" spans="1:3" x14ac:dyDescent="0.35">
      <c r="A47" s="186"/>
      <c r="B47" s="186">
        <v>3</v>
      </c>
      <c r="C47" s="184">
        <v>6.1549433801128473</v>
      </c>
    </row>
    <row r="48" spans="1:3" x14ac:dyDescent="0.35">
      <c r="A48" s="186"/>
      <c r="B48" s="186">
        <v>4</v>
      </c>
      <c r="C48" s="184">
        <v>6.3209391500873675</v>
      </c>
    </row>
    <row r="49" spans="1:3" x14ac:dyDescent="0.35">
      <c r="A49" s="186">
        <v>2021</v>
      </c>
      <c r="B49" s="186">
        <v>1</v>
      </c>
      <c r="C49" s="184">
        <v>6.3729556950141326</v>
      </c>
    </row>
    <row r="50" spans="1:3" x14ac:dyDescent="0.35">
      <c r="A50" s="186"/>
      <c r="B50" s="186">
        <v>2</v>
      </c>
      <c r="C50" s="184">
        <v>6.4614067427254911</v>
      </c>
    </row>
    <row r="51" spans="1:3" x14ac:dyDescent="0.35">
      <c r="A51" s="186"/>
      <c r="B51" s="186">
        <v>3</v>
      </c>
      <c r="C51" s="184">
        <v>6.3449930910724177</v>
      </c>
    </row>
    <row r="52" spans="1:3" x14ac:dyDescent="0.35">
      <c r="A52" s="186"/>
      <c r="B52" s="186">
        <v>4</v>
      </c>
      <c r="C52" s="184">
        <v>6.4318816517474389</v>
      </c>
    </row>
    <row r="53" spans="1:3" x14ac:dyDescent="0.35">
      <c r="A53" s="186">
        <v>2022</v>
      </c>
      <c r="B53" s="186">
        <v>1</v>
      </c>
      <c r="C53" s="184">
        <v>6.5566292110085245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zoomScale="63" zoomScaleNormal="63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ColWidth="8.90625" defaultRowHeight="14.5" x14ac:dyDescent="0.35"/>
  <cols>
    <col min="2" max="2" width="19.54296875" bestFit="1" customWidth="1"/>
  </cols>
  <sheetData>
    <row r="1" spans="1:43" ht="14.4" customHeight="1" x14ac:dyDescent="0.5">
      <c r="A1" s="74" t="s">
        <v>218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208" customFormat="1" ht="14.4" customHeight="1" x14ac:dyDescent="0.35">
      <c r="A2" s="208" t="s">
        <v>219</v>
      </c>
    </row>
    <row r="3" spans="1:43" s="207" customFormat="1" ht="14.4" customHeight="1" x14ac:dyDescent="0.5">
      <c r="A3" s="74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</row>
    <row r="4" spans="1:43" x14ac:dyDescent="0.35">
      <c r="A4" s="11" t="s">
        <v>72</v>
      </c>
      <c r="B4" s="1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0</v>
      </c>
      <c r="R4" s="1"/>
      <c r="S4" s="1"/>
      <c r="T4" s="1"/>
      <c r="U4" s="1"/>
      <c r="V4" s="1"/>
      <c r="W4" s="1"/>
      <c r="X4" s="1"/>
      <c r="Y4" s="1"/>
      <c r="Z4" s="1"/>
      <c r="AA4" s="1"/>
      <c r="AD4" s="1"/>
      <c r="AE4" s="1" t="s">
        <v>10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35">
      <c r="A5" s="11"/>
      <c r="B5" s="72"/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1">
        <v>2020</v>
      </c>
      <c r="N5" s="1">
        <v>2021</v>
      </c>
      <c r="O5" s="1">
        <v>2022</v>
      </c>
      <c r="P5" s="1"/>
      <c r="Q5" s="1">
        <v>2010</v>
      </c>
      <c r="R5" s="1">
        <v>2011</v>
      </c>
      <c r="S5" s="1">
        <v>2012</v>
      </c>
      <c r="T5" s="1">
        <v>2013</v>
      </c>
      <c r="U5" s="1">
        <v>2014</v>
      </c>
      <c r="V5" s="1">
        <v>2015</v>
      </c>
      <c r="W5" s="1">
        <v>2016</v>
      </c>
      <c r="X5" s="1">
        <v>2017</v>
      </c>
      <c r="Y5" s="1">
        <v>2018</v>
      </c>
      <c r="Z5" s="1">
        <v>2019</v>
      </c>
      <c r="AA5" s="1">
        <v>2020</v>
      </c>
      <c r="AB5" s="1">
        <v>2021</v>
      </c>
      <c r="AC5" s="1">
        <v>2022</v>
      </c>
      <c r="AD5" s="1"/>
      <c r="AE5" s="1">
        <v>2010</v>
      </c>
      <c r="AF5" s="1">
        <v>2011</v>
      </c>
      <c r="AG5" s="1">
        <v>2012</v>
      </c>
      <c r="AH5" s="1">
        <v>2013</v>
      </c>
      <c r="AI5" s="1">
        <v>2014</v>
      </c>
      <c r="AJ5" s="1">
        <v>2015</v>
      </c>
      <c r="AK5" s="1">
        <v>2016</v>
      </c>
      <c r="AL5" s="1">
        <v>2017</v>
      </c>
      <c r="AM5" s="1">
        <v>2018</v>
      </c>
      <c r="AN5" s="1">
        <v>2019</v>
      </c>
      <c r="AO5" s="1">
        <v>2020</v>
      </c>
      <c r="AP5" s="1">
        <v>2021</v>
      </c>
      <c r="AQ5" s="1">
        <v>2022</v>
      </c>
    </row>
    <row r="6" spans="1:43" x14ac:dyDescent="0.35">
      <c r="A6" s="11"/>
      <c r="B6" s="72" t="s">
        <v>79</v>
      </c>
      <c r="C6" s="7">
        <v>10.863785124555159</v>
      </c>
      <c r="D6" s="7">
        <v>11.59983542857143</v>
      </c>
      <c r="E6" s="7">
        <v>11.858254251883746</v>
      </c>
      <c r="F6" s="7">
        <v>13.998641344195525</v>
      </c>
      <c r="G6" s="7">
        <v>19.376579615384617</v>
      </c>
      <c r="H6" s="7">
        <v>19.182834549653577</v>
      </c>
      <c r="I6" s="7">
        <v>22.803229835212491</v>
      </c>
      <c r="J6" s="7">
        <v>21.92195466775377</v>
      </c>
      <c r="K6" s="7">
        <v>19.441848275862075</v>
      </c>
      <c r="L6" s="7">
        <v>19.962252275291466</v>
      </c>
      <c r="M6" s="7">
        <v>24.046549172066243</v>
      </c>
      <c r="N6" s="7">
        <v>26.053914634998257</v>
      </c>
      <c r="O6" s="7">
        <v>29.282900000000001</v>
      </c>
      <c r="P6" s="1"/>
      <c r="Q6" s="7">
        <v>104.75048113879005</v>
      </c>
      <c r="R6" s="7">
        <v>131.82372045714288</v>
      </c>
      <c r="S6" s="7">
        <v>141.19948611410121</v>
      </c>
      <c r="T6" s="7">
        <v>136.01933258655808</v>
      </c>
      <c r="U6" s="7">
        <v>149.1094926923077</v>
      </c>
      <c r="V6" s="7">
        <v>127.10760775981525</v>
      </c>
      <c r="W6" s="7">
        <v>126.70945689505639</v>
      </c>
      <c r="X6" s="7">
        <v>139.00235825519772</v>
      </c>
      <c r="Y6" s="7">
        <v>132.70850721003134</v>
      </c>
      <c r="Z6" s="7">
        <v>141.91071034223395</v>
      </c>
      <c r="AA6" s="7">
        <v>164.79285053995685</v>
      </c>
      <c r="AB6" s="9">
        <v>220.61766859937134</v>
      </c>
      <c r="AC6" s="9">
        <v>229.2775</v>
      </c>
      <c r="AD6" s="1"/>
      <c r="AE6" s="7">
        <v>115.21568735468567</v>
      </c>
      <c r="AF6" s="7">
        <v>128.63393874285717</v>
      </c>
      <c r="AG6" s="7">
        <v>126.55410290635091</v>
      </c>
      <c r="AH6" s="7">
        <v>125.85518146639515</v>
      </c>
      <c r="AI6" s="7">
        <v>180.95677384615388</v>
      </c>
      <c r="AJ6" s="7">
        <v>181.69608406466511</v>
      </c>
      <c r="AK6" s="7">
        <v>189.26562584562012</v>
      </c>
      <c r="AL6" s="7">
        <v>170.78623611903788</v>
      </c>
      <c r="AM6" s="7">
        <v>167.20848557993733</v>
      </c>
      <c r="AN6" s="7">
        <v>170.4349486273035</v>
      </c>
      <c r="AO6" s="7">
        <v>168.82386191504685</v>
      </c>
      <c r="AP6" s="7">
        <v>185.60053552217954</v>
      </c>
      <c r="AQ6" s="7">
        <v>199.84190000000001</v>
      </c>
    </row>
    <row r="7" spans="1:43" x14ac:dyDescent="0.35">
      <c r="A7" s="11"/>
      <c r="B7" s="7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35">
      <c r="A8" s="11"/>
      <c r="B8" s="72"/>
      <c r="C8" s="1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D8" s="1"/>
      <c r="AE8" s="1" t="s">
        <v>10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35">
      <c r="A9" s="11"/>
      <c r="B9" s="73"/>
      <c r="C9" s="1">
        <v>2010</v>
      </c>
      <c r="D9" s="1">
        <v>2011</v>
      </c>
      <c r="E9" s="1">
        <v>2012</v>
      </c>
      <c r="F9" s="1">
        <v>2013</v>
      </c>
      <c r="G9" s="1">
        <v>2014</v>
      </c>
      <c r="H9" s="1">
        <v>2015</v>
      </c>
      <c r="I9" s="1">
        <v>2016</v>
      </c>
      <c r="J9" s="1">
        <v>2017</v>
      </c>
      <c r="K9" s="1">
        <v>2018</v>
      </c>
      <c r="L9" s="1">
        <v>2019</v>
      </c>
      <c r="M9" s="1">
        <v>2020</v>
      </c>
      <c r="N9" s="1">
        <v>2021</v>
      </c>
      <c r="O9" s="1">
        <v>2022</v>
      </c>
      <c r="P9" s="1"/>
      <c r="Q9" s="1">
        <v>2010</v>
      </c>
      <c r="R9" s="1">
        <v>2011</v>
      </c>
      <c r="S9" s="1">
        <v>2012</v>
      </c>
      <c r="T9" s="1">
        <v>2013</v>
      </c>
      <c r="U9" s="1">
        <v>2014</v>
      </c>
      <c r="V9" s="1">
        <v>2015</v>
      </c>
      <c r="W9" s="1">
        <v>2016</v>
      </c>
      <c r="X9" s="1">
        <v>2017</v>
      </c>
      <c r="Y9" s="1">
        <v>2018</v>
      </c>
      <c r="Z9" s="1">
        <v>2019</v>
      </c>
      <c r="AA9" s="1">
        <v>2020</v>
      </c>
      <c r="AB9" s="1">
        <v>2021</v>
      </c>
      <c r="AC9" s="1">
        <v>2022</v>
      </c>
      <c r="AD9" s="1"/>
      <c r="AE9" s="1">
        <v>2010</v>
      </c>
      <c r="AF9" s="1">
        <v>2011</v>
      </c>
      <c r="AG9" s="1">
        <v>2012</v>
      </c>
      <c r="AH9" s="1">
        <v>2013</v>
      </c>
      <c r="AI9" s="1">
        <v>2014</v>
      </c>
      <c r="AJ9" s="1">
        <v>2015</v>
      </c>
      <c r="AK9" s="1">
        <v>2016</v>
      </c>
      <c r="AL9" s="1">
        <v>2017</v>
      </c>
      <c r="AM9" s="1">
        <v>2018</v>
      </c>
      <c r="AN9" s="1">
        <v>2019</v>
      </c>
      <c r="AO9" s="1">
        <v>2020</v>
      </c>
      <c r="AP9" s="1">
        <v>2021</v>
      </c>
      <c r="AQ9" s="1">
        <v>2022</v>
      </c>
    </row>
    <row r="10" spans="1:43" x14ac:dyDescent="0.35">
      <c r="A10" s="11"/>
      <c r="B10" s="72" t="s">
        <v>77</v>
      </c>
      <c r="C10" s="7">
        <v>0.80479159456381888</v>
      </c>
      <c r="D10" s="7">
        <v>0.9574418923756477</v>
      </c>
      <c r="E10" s="7">
        <v>0.93869316562685567</v>
      </c>
      <c r="F10" s="7">
        <v>1.0135745038537194</v>
      </c>
      <c r="G10" s="7">
        <v>1.2250780355933928</v>
      </c>
      <c r="H10" s="7">
        <v>1.1670442332551034</v>
      </c>
      <c r="I10" s="7">
        <v>1.0997582758606366</v>
      </c>
      <c r="J10" s="7">
        <v>1.3444455893573117</v>
      </c>
      <c r="K10" s="7">
        <v>1.3708170149394427</v>
      </c>
      <c r="L10" s="7">
        <v>1.2508587657865642</v>
      </c>
      <c r="M10" s="7">
        <v>1.4363000586195203</v>
      </c>
      <c r="N10" s="7">
        <v>1.6470805240693061</v>
      </c>
      <c r="O10" s="7">
        <v>1.924563374403655</v>
      </c>
      <c r="P10" s="1"/>
      <c r="Q10" s="7">
        <v>7.773057080088309</v>
      </c>
      <c r="R10" s="7">
        <v>10.888346247093207</v>
      </c>
      <c r="S10" s="7">
        <v>11.181143054980231</v>
      </c>
      <c r="T10" s="7">
        <v>9.8572189581452179</v>
      </c>
      <c r="U10" s="7">
        <v>9.4208474342899304</v>
      </c>
      <c r="V10" s="7">
        <v>7.7323819383716277</v>
      </c>
      <c r="W10" s="7">
        <v>6.1107384073830335</v>
      </c>
      <c r="X10" s="7">
        <v>8.5177015357671237</v>
      </c>
      <c r="Y10" s="7">
        <v>9.3640226065974712</v>
      </c>
      <c r="Z10" s="7">
        <v>8.887764142387077</v>
      </c>
      <c r="AA10" s="7">
        <v>9.8758893251795339</v>
      </c>
      <c r="AB10" s="9">
        <v>13.951496327788863</v>
      </c>
      <c r="AC10" s="9">
        <v>15.090226200829758</v>
      </c>
      <c r="AD10" s="1"/>
      <c r="AE10" s="7">
        <v>8.5452818530198318</v>
      </c>
      <c r="AF10" s="7">
        <v>10.62227149928246</v>
      </c>
      <c r="AG10" s="7">
        <v>10.037995920750518</v>
      </c>
      <c r="AH10" s="7">
        <v>9.1121193875059774</v>
      </c>
      <c r="AI10" s="7">
        <v>11.439655068597791</v>
      </c>
      <c r="AJ10" s="7">
        <v>11.04615006418123</v>
      </c>
      <c r="AK10" s="7">
        <v>9.1358345392774858</v>
      </c>
      <c r="AL10" s="7">
        <v>10.490311109133925</v>
      </c>
      <c r="AM10" s="7">
        <v>11.808837417225998</v>
      </c>
      <c r="AN10" s="7">
        <v>10.672202760507046</v>
      </c>
      <c r="AO10" s="7">
        <v>10.07406166669176</v>
      </c>
      <c r="AP10" s="7">
        <v>11.741100772121275</v>
      </c>
      <c r="AQ10" s="7">
        <v>13.1458346278619</v>
      </c>
    </row>
    <row r="11" spans="1:43" x14ac:dyDescent="0.35">
      <c r="A11" s="11"/>
      <c r="B11" s="7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35">
      <c r="A12" s="11" t="s">
        <v>71</v>
      </c>
      <c r="B12" s="72"/>
      <c r="C12" s="1" t="s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D12" s="1"/>
      <c r="AE12" s="1" t="s">
        <v>10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35">
      <c r="A13" s="11"/>
      <c r="B13" s="73"/>
      <c r="C13" s="1">
        <v>2010</v>
      </c>
      <c r="D13" s="1">
        <v>2011</v>
      </c>
      <c r="E13" s="1">
        <v>2012</v>
      </c>
      <c r="F13" s="1">
        <v>2013</v>
      </c>
      <c r="G13" s="1">
        <v>2014</v>
      </c>
      <c r="H13" s="1">
        <v>2015</v>
      </c>
      <c r="I13" s="1">
        <v>2016</v>
      </c>
      <c r="J13" s="1">
        <v>2017</v>
      </c>
      <c r="K13" s="1">
        <v>2018</v>
      </c>
      <c r="L13" s="1">
        <v>2019</v>
      </c>
      <c r="M13" s="1">
        <v>2020</v>
      </c>
      <c r="N13" s="1">
        <v>2021</v>
      </c>
      <c r="O13" s="1">
        <v>2022</v>
      </c>
      <c r="P13" s="1"/>
      <c r="Q13" s="1">
        <v>2010</v>
      </c>
      <c r="R13" s="1">
        <v>2011</v>
      </c>
      <c r="S13" s="1">
        <v>2012</v>
      </c>
      <c r="T13" s="1">
        <v>2013</v>
      </c>
      <c r="U13" s="1">
        <v>2014</v>
      </c>
      <c r="V13" s="1">
        <v>2015</v>
      </c>
      <c r="W13" s="1">
        <v>2016</v>
      </c>
      <c r="X13" s="1">
        <v>2017</v>
      </c>
      <c r="Y13" s="1">
        <v>2018</v>
      </c>
      <c r="Z13" s="1">
        <v>2019</v>
      </c>
      <c r="AA13" s="1">
        <v>2020</v>
      </c>
      <c r="AB13" s="1">
        <v>2021</v>
      </c>
      <c r="AC13" s="1">
        <v>2022</v>
      </c>
      <c r="AD13" s="1"/>
      <c r="AE13" s="1">
        <v>2010</v>
      </c>
      <c r="AF13" s="1">
        <v>2011</v>
      </c>
      <c r="AG13" s="1">
        <v>2012</v>
      </c>
      <c r="AH13" s="1">
        <v>2013</v>
      </c>
      <c r="AI13" s="1">
        <v>2014</v>
      </c>
      <c r="AJ13" s="1">
        <v>2015</v>
      </c>
      <c r="AK13" s="1">
        <v>2016</v>
      </c>
      <c r="AL13" s="1">
        <v>2017</v>
      </c>
      <c r="AM13" s="1">
        <v>2018</v>
      </c>
      <c r="AN13" s="1">
        <v>2019</v>
      </c>
      <c r="AO13" s="1">
        <v>2020</v>
      </c>
      <c r="AP13" s="1">
        <v>2021</v>
      </c>
      <c r="AQ13" s="1">
        <v>2022</v>
      </c>
    </row>
    <row r="14" spans="1:43" x14ac:dyDescent="0.35">
      <c r="A14" s="11"/>
      <c r="B14" s="72" t="s">
        <v>79</v>
      </c>
      <c r="C14" s="7">
        <v>6.4092846263345198</v>
      </c>
      <c r="D14" s="7">
        <v>7.6167177142857154</v>
      </c>
      <c r="E14" s="7">
        <v>9.7031265877287414</v>
      </c>
      <c r="F14" s="7">
        <v>9.3067830957230182</v>
      </c>
      <c r="G14" s="7">
        <v>11.119019807692307</v>
      </c>
      <c r="H14" s="7">
        <v>12.645990946882215</v>
      </c>
      <c r="I14" s="7">
        <v>16.629182480485692</v>
      </c>
      <c r="J14" s="7">
        <v>13.784991602119852</v>
      </c>
      <c r="K14" s="7">
        <v>12.896645924764892</v>
      </c>
      <c r="L14" s="7">
        <v>11.285819481007898</v>
      </c>
      <c r="M14" s="7">
        <v>12.042240460763143</v>
      </c>
      <c r="N14" s="7">
        <v>12.181063360111771</v>
      </c>
      <c r="O14" s="7">
        <v>13.057799999999999</v>
      </c>
      <c r="P14" s="1"/>
      <c r="Q14" s="7">
        <v>52.901207402135228</v>
      </c>
      <c r="R14" s="7">
        <v>60.930800228571428</v>
      </c>
      <c r="S14" s="7">
        <v>82.013494079655544</v>
      </c>
      <c r="T14" s="7">
        <v>84.863246028513274</v>
      </c>
      <c r="U14" s="7">
        <v>105.00710942307693</v>
      </c>
      <c r="V14" s="7">
        <v>71.886957782909931</v>
      </c>
      <c r="W14" s="7">
        <v>47.857631916738939</v>
      </c>
      <c r="X14" s="7">
        <v>56.452634651447212</v>
      </c>
      <c r="Y14" s="7">
        <v>68.521907680250791</v>
      </c>
      <c r="Z14" s="7">
        <v>62.8045235050771</v>
      </c>
      <c r="AA14" s="7">
        <v>63.181323686105124</v>
      </c>
      <c r="AB14" s="9">
        <v>53.506124345092566</v>
      </c>
      <c r="AC14" s="9">
        <v>83.701700000000017</v>
      </c>
      <c r="AD14" s="1"/>
      <c r="AE14" s="7">
        <v>186.71718396204037</v>
      </c>
      <c r="AF14" s="7">
        <v>210.96041394285717</v>
      </c>
      <c r="AG14" s="7">
        <v>231.07469817007541</v>
      </c>
      <c r="AH14" s="7">
        <v>247.31945458248481</v>
      </c>
      <c r="AI14" s="7">
        <v>274.31976750000001</v>
      </c>
      <c r="AJ14" s="7">
        <v>289.54127612009233</v>
      </c>
      <c r="AK14" s="7">
        <v>295.71492645273207</v>
      </c>
      <c r="AL14" s="7">
        <v>255.29126017121894</v>
      </c>
      <c r="AM14" s="7">
        <v>259.59606410658313</v>
      </c>
      <c r="AN14" s="7">
        <v>263.33453523881155</v>
      </c>
      <c r="AO14" s="7">
        <v>244.36853794096484</v>
      </c>
      <c r="AP14" s="7">
        <v>264.82276688787988</v>
      </c>
      <c r="AQ14" s="7">
        <v>300.21870000000001</v>
      </c>
    </row>
    <row r="15" spans="1:43" x14ac:dyDescent="0.35">
      <c r="A15" s="11"/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4.4" customHeight="1" x14ac:dyDescent="0.35">
      <c r="A16" s="11"/>
      <c r="B16" s="11"/>
      <c r="C16" s="1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78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D16" s="1"/>
      <c r="AE16" s="1" t="s">
        <v>10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35">
      <c r="A17" s="11"/>
      <c r="C17" s="1">
        <v>2010</v>
      </c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1">
        <v>2016</v>
      </c>
      <c r="J17" s="1">
        <v>2017</v>
      </c>
      <c r="K17" s="1">
        <v>2018</v>
      </c>
      <c r="L17" s="1">
        <v>2019</v>
      </c>
      <c r="M17" s="1">
        <v>2020</v>
      </c>
      <c r="N17" s="1">
        <v>2021</v>
      </c>
      <c r="O17" s="1">
        <v>2022</v>
      </c>
      <c r="P17" s="1"/>
      <c r="Q17" s="1">
        <v>2010</v>
      </c>
      <c r="R17" s="1">
        <v>2011</v>
      </c>
      <c r="S17" s="1">
        <v>2012</v>
      </c>
      <c r="T17" s="1">
        <v>2013</v>
      </c>
      <c r="U17" s="1">
        <v>2014</v>
      </c>
      <c r="V17" s="1">
        <v>2015</v>
      </c>
      <c r="W17" s="1">
        <v>2016</v>
      </c>
      <c r="X17" s="1">
        <v>2017</v>
      </c>
      <c r="Y17" s="1">
        <v>2018</v>
      </c>
      <c r="Z17" s="1">
        <v>2019</v>
      </c>
      <c r="AA17" s="1">
        <v>2020</v>
      </c>
      <c r="AB17" s="1">
        <v>2021</v>
      </c>
      <c r="AC17" s="1">
        <v>2022</v>
      </c>
      <c r="AD17" s="1"/>
      <c r="AE17" s="1">
        <v>2010</v>
      </c>
      <c r="AF17" s="1">
        <v>2011</v>
      </c>
      <c r="AG17" s="1">
        <v>2012</v>
      </c>
      <c r="AH17" s="1">
        <v>2013</v>
      </c>
      <c r="AI17" s="1">
        <v>2014</v>
      </c>
      <c r="AJ17" s="1">
        <v>2015</v>
      </c>
      <c r="AK17" s="1">
        <v>2016</v>
      </c>
      <c r="AL17" s="1">
        <v>2017</v>
      </c>
      <c r="AM17" s="1">
        <v>2018</v>
      </c>
      <c r="AN17" s="1">
        <v>2019</v>
      </c>
      <c r="AO17" s="1">
        <v>2020</v>
      </c>
      <c r="AP17" s="1">
        <v>2021</v>
      </c>
      <c r="AQ17" s="1">
        <v>2022</v>
      </c>
    </row>
    <row r="18" spans="1:43" x14ac:dyDescent="0.35">
      <c r="B18" s="11" t="s">
        <v>77</v>
      </c>
      <c r="C18" s="7">
        <v>0.47553398927780893</v>
      </c>
      <c r="D18" s="7">
        <v>0.62894148582840304</v>
      </c>
      <c r="E18" s="7">
        <v>0.76787097602958887</v>
      </c>
      <c r="F18" s="7">
        <v>0.6741079112971875</v>
      </c>
      <c r="G18" s="7">
        <v>0.70377853168125626</v>
      </c>
      <c r="H18" s="7">
        <v>0.77103840434335225</v>
      </c>
      <c r="I18" s="7">
        <v>0.80284696393420407</v>
      </c>
      <c r="J18" s="7">
        <v>0.84381580892786046</v>
      </c>
      <c r="K18" s="7">
        <v>0.90935344281717745</v>
      </c>
      <c r="L18" s="7">
        <v>0.70713582921885521</v>
      </c>
      <c r="M18" s="7">
        <v>0.71581350020257284</v>
      </c>
      <c r="N18" s="7">
        <v>0.76990012766118066</v>
      </c>
      <c r="O18" s="7">
        <v>0.85830008254054546</v>
      </c>
      <c r="P18" s="1"/>
      <c r="Q18" s="7">
        <v>3.9160434494983116</v>
      </c>
      <c r="R18" s="7">
        <v>5.0175871778677692</v>
      </c>
      <c r="S18" s="7">
        <v>6.5079971558652696</v>
      </c>
      <c r="T18" s="7">
        <v>6.1605370788630944</v>
      </c>
      <c r="U18" s="7">
        <v>6.6442942886785952</v>
      </c>
      <c r="V18" s="7">
        <v>4.383035636035971</v>
      </c>
      <c r="W18" s="7">
        <v>2.3055791005026309</v>
      </c>
      <c r="X18" s="7">
        <v>3.4582006534708096</v>
      </c>
      <c r="Y18" s="7">
        <v>4.8234739512430362</v>
      </c>
      <c r="Z18" s="7">
        <v>3.9302595069292776</v>
      </c>
      <c r="AA18" s="7">
        <v>3.7926495369319002</v>
      </c>
      <c r="AB18" s="9">
        <v>3.3867034209811071</v>
      </c>
      <c r="AC18" s="9">
        <v>5.5070394402814085</v>
      </c>
      <c r="AD18" s="1"/>
      <c r="AE18" s="7">
        <v>13.846584606691174</v>
      </c>
      <c r="AF18" s="7">
        <v>17.443478351921943</v>
      </c>
      <c r="AG18" s="7">
        <v>18.270020818566614</v>
      </c>
      <c r="AH18" s="7">
        <v>17.940424496653691</v>
      </c>
      <c r="AI18" s="7">
        <v>17.341503772006099</v>
      </c>
      <c r="AJ18" s="7">
        <v>17.639936337116541</v>
      </c>
      <c r="AK18" s="7">
        <v>14.225363760486621</v>
      </c>
      <c r="AL18" s="7">
        <v>15.630675044413584</v>
      </c>
      <c r="AM18" s="7">
        <v>18.283798499390809</v>
      </c>
      <c r="AN18" s="7">
        <v>16.508694174137997</v>
      </c>
      <c r="AO18" s="7">
        <v>14.712579008230856</v>
      </c>
      <c r="AP18" s="7">
        <v>16.738102858859389</v>
      </c>
      <c r="AQ18" s="7">
        <v>19.716713932415622</v>
      </c>
    </row>
    <row r="19" spans="1:43" x14ac:dyDescent="0.35"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35"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35"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35"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40" ht="14.4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27" sqref="D27"/>
    </sheetView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3.5" x14ac:dyDescent="0.55000000000000004">
      <c r="A1" s="93" t="s">
        <v>96</v>
      </c>
    </row>
    <row r="2" spans="1:15" x14ac:dyDescent="0.35">
      <c r="A2" t="s">
        <v>220</v>
      </c>
    </row>
    <row r="3" spans="1:15" s="207" customFormat="1" x14ac:dyDescent="0.35"/>
    <row r="4" spans="1:15" x14ac:dyDescent="0.35">
      <c r="B4" s="92" t="s">
        <v>95</v>
      </c>
      <c r="C4" s="92"/>
      <c r="D4" s="209" t="s">
        <v>94</v>
      </c>
      <c r="E4" s="209"/>
      <c r="F4" s="209" t="s">
        <v>93</v>
      </c>
      <c r="G4" s="209"/>
    </row>
    <row r="5" spans="1:15" x14ac:dyDescent="0.35">
      <c r="A5" s="90" t="s">
        <v>92</v>
      </c>
      <c r="B5" s="91" t="s">
        <v>77</v>
      </c>
      <c r="C5" s="91" t="s">
        <v>91</v>
      </c>
      <c r="D5" s="91" t="s">
        <v>77</v>
      </c>
      <c r="E5" s="91" t="s">
        <v>90</v>
      </c>
      <c r="F5" s="91" t="s">
        <v>77</v>
      </c>
      <c r="G5" s="91" t="s">
        <v>90</v>
      </c>
    </row>
    <row r="6" spans="1:15" x14ac:dyDescent="0.35">
      <c r="A6" s="90" t="s">
        <v>89</v>
      </c>
      <c r="B6" s="78"/>
      <c r="C6" s="78"/>
      <c r="D6" s="78"/>
      <c r="E6" s="78"/>
      <c r="F6" s="78"/>
      <c r="G6" s="78"/>
      <c r="H6" s="94">
        <f>SUM(G7:G15)</f>
        <v>13.068608767027575</v>
      </c>
    </row>
    <row r="7" spans="1:15" ht="14.4" customHeight="1" x14ac:dyDescent="0.35">
      <c r="A7" s="78" t="s">
        <v>87</v>
      </c>
      <c r="B7" s="76">
        <v>1.0443040954536378</v>
      </c>
      <c r="C7" s="89">
        <v>15.882</v>
      </c>
      <c r="D7" s="77">
        <v>-3.9542378384049726E-2</v>
      </c>
      <c r="E7" s="77">
        <v>-7.7866980386247536E-2</v>
      </c>
      <c r="F7" s="75">
        <v>-4.2994367227742712E-2</v>
      </c>
      <c r="G7" s="79">
        <v>-1.3411117010129237</v>
      </c>
      <c r="H7" s="6">
        <f>G7/H$6</f>
        <v>-0.10262084701751742</v>
      </c>
      <c r="J7" s="54"/>
      <c r="K7" s="54"/>
      <c r="L7" s="54"/>
      <c r="M7" s="54"/>
      <c r="N7" s="54"/>
      <c r="O7" s="54"/>
    </row>
    <row r="8" spans="1:15" x14ac:dyDescent="0.35">
      <c r="A8" s="78" t="s">
        <v>86</v>
      </c>
      <c r="B8" s="76">
        <v>0.44038603112770963</v>
      </c>
      <c r="C8" s="89">
        <v>6.6874000000000002</v>
      </c>
      <c r="D8" s="77">
        <v>-2.7319347460617854E-3</v>
      </c>
      <c r="E8" s="77">
        <v>-4.0953417028308299E-2</v>
      </c>
      <c r="F8" s="75">
        <v>-1.2064017108696704E-3</v>
      </c>
      <c r="G8" s="79">
        <v>-0.28556681802305411</v>
      </c>
      <c r="H8" s="6">
        <f t="shared" ref="H8:H15" si="0">G8/H$6</f>
        <v>-2.1851355650308112E-2</v>
      </c>
    </row>
    <row r="9" spans="1:15" x14ac:dyDescent="0.35">
      <c r="A9" s="78" t="s">
        <v>85</v>
      </c>
      <c r="B9" s="76">
        <v>0.14612766461291571</v>
      </c>
      <c r="C9" s="89">
        <v>2.2229999999999999</v>
      </c>
      <c r="D9" s="77">
        <v>0.14425823547130415</v>
      </c>
      <c r="E9" s="77">
        <v>0.10039557502055566</v>
      </c>
      <c r="F9" s="75">
        <v>1.842251897092018E-2</v>
      </c>
      <c r="G9" s="79">
        <v>0.20281739434159954</v>
      </c>
      <c r="H9" s="6">
        <f t="shared" si="0"/>
        <v>1.5519432707581916E-2</v>
      </c>
    </row>
    <row r="10" spans="1:15" x14ac:dyDescent="0.35">
      <c r="A10" s="78" t="s">
        <v>84</v>
      </c>
      <c r="B10" s="76">
        <v>0.37711697976649333</v>
      </c>
      <c r="C10" s="89">
        <v>5.7431000000000001</v>
      </c>
      <c r="D10" s="77">
        <v>0.15099581527043704</v>
      </c>
      <c r="E10" s="77">
        <v>0.10758365049382748</v>
      </c>
      <c r="F10" s="75">
        <v>4.9472886918174655E-2</v>
      </c>
      <c r="G10" s="79">
        <v>0.55784830597275414</v>
      </c>
      <c r="H10" s="6">
        <f t="shared" si="0"/>
        <v>4.2686127951141919E-2</v>
      </c>
    </row>
    <row r="11" spans="1:15" x14ac:dyDescent="0.35">
      <c r="A11" s="78" t="s">
        <v>83</v>
      </c>
      <c r="B11" s="76">
        <v>2.3609153398441545</v>
      </c>
      <c r="C11" s="89">
        <v>35.920999999999999</v>
      </c>
      <c r="D11" s="77">
        <v>7.786622875940731E-2</v>
      </c>
      <c r="E11" s="77">
        <v>3.7199430046626278E-2</v>
      </c>
      <c r="F11" s="75">
        <v>0.17055509211517664</v>
      </c>
      <c r="G11" s="79">
        <v>1.2883161019909093</v>
      </c>
      <c r="H11" s="6">
        <f t="shared" si="0"/>
        <v>9.8580967948276393E-2</v>
      </c>
    </row>
    <row r="12" spans="1:15" x14ac:dyDescent="0.35">
      <c r="A12" s="78" t="s">
        <v>82</v>
      </c>
      <c r="B12" s="76">
        <v>0.10444298190743152</v>
      </c>
      <c r="C12" s="89">
        <v>1.5875999999999999</v>
      </c>
      <c r="D12" s="77">
        <v>-8.1954601980084779E-2</v>
      </c>
      <c r="E12" s="77">
        <v>-0.11726584418212546</v>
      </c>
      <c r="F12" s="75">
        <v>-9.3237034141214255E-3</v>
      </c>
      <c r="G12" s="79">
        <v>-0.21090296891372715</v>
      </c>
      <c r="H12" s="6">
        <f t="shared" si="0"/>
        <v>-1.6138134722177972E-2</v>
      </c>
    </row>
    <row r="13" spans="1:15" x14ac:dyDescent="0.35">
      <c r="A13" s="78" t="s">
        <v>81</v>
      </c>
      <c r="B13" s="76">
        <v>3.2756629362432359</v>
      </c>
      <c r="C13" s="89">
        <v>49.826000000000001</v>
      </c>
      <c r="D13" s="77">
        <v>0.31726584466897195</v>
      </c>
      <c r="E13" s="77">
        <v>0.26763203681557646</v>
      </c>
      <c r="F13" s="75">
        <v>0.78894930171002764</v>
      </c>
      <c r="G13" s="79">
        <v>10.519640936081029</v>
      </c>
      <c r="H13" s="6">
        <f t="shared" si="0"/>
        <v>0.80495492088051057</v>
      </c>
    </row>
    <row r="14" spans="1:15" x14ac:dyDescent="0.35">
      <c r="A14" s="78" t="s">
        <v>80</v>
      </c>
      <c r="B14" s="76">
        <v>2.2180069217705003</v>
      </c>
      <c r="C14" s="89">
        <v>33.718300000000006</v>
      </c>
      <c r="D14" s="77">
        <v>8.3256252723741805E-2</v>
      </c>
      <c r="E14" s="77">
        <v>4.1850641106509309E-2</v>
      </c>
      <c r="F14" s="75">
        <v>0.1704702320966221</v>
      </c>
      <c r="G14" s="79">
        <v>1.3544479566887857</v>
      </c>
      <c r="H14" s="6">
        <f t="shared" si="0"/>
        <v>0.10364132715535043</v>
      </c>
    </row>
    <row r="15" spans="1:15" x14ac:dyDescent="0.35">
      <c r="A15" s="78" t="s">
        <v>41</v>
      </c>
      <c r="B15" s="76">
        <v>2.9279728367095275</v>
      </c>
      <c r="C15" s="89">
        <v>44.457500000000003</v>
      </c>
      <c r="D15" s="77">
        <v>6.3754800912071002E-2</v>
      </c>
      <c r="E15" s="77">
        <v>2.2613768153793876E-2</v>
      </c>
      <c r="F15" s="75">
        <v>0.17548435515432084</v>
      </c>
      <c r="G15" s="79">
        <v>0.98311955990220301</v>
      </c>
      <c r="H15" s="6">
        <f t="shared" si="0"/>
        <v>7.5227560747142277E-2</v>
      </c>
    </row>
    <row r="16" spans="1:15" x14ac:dyDescent="0.35">
      <c r="A16" s="88" t="s">
        <v>88</v>
      </c>
      <c r="B16" s="87"/>
      <c r="C16" s="85"/>
      <c r="D16" s="86"/>
      <c r="E16" s="86"/>
      <c r="F16" s="85"/>
      <c r="G16" s="85"/>
      <c r="H16" s="94">
        <f>SUM(G17:G25)</f>
        <v>35.195278763534702</v>
      </c>
    </row>
    <row r="17" spans="1:8" x14ac:dyDescent="0.35">
      <c r="A17" s="83" t="s">
        <v>87</v>
      </c>
      <c r="B17" s="84">
        <v>1.0314352595465974</v>
      </c>
      <c r="C17" s="83">
        <v>15.7256</v>
      </c>
      <c r="D17" s="82">
        <v>0.23589196117959055</v>
      </c>
      <c r="E17" s="82">
        <v>0.19094337340361753</v>
      </c>
      <c r="F17" s="81">
        <v>0.19686776340223422</v>
      </c>
      <c r="G17" s="80">
        <v>2.5212778204680397</v>
      </c>
      <c r="H17" s="6">
        <f>G17/H$16</f>
        <v>7.1636819171334354E-2</v>
      </c>
    </row>
    <row r="18" spans="1:8" x14ac:dyDescent="0.35">
      <c r="A18" s="78" t="s">
        <v>86</v>
      </c>
      <c r="B18" s="79">
        <v>1.2995558830585121</v>
      </c>
      <c r="C18" s="78">
        <v>19.796100000000003</v>
      </c>
      <c r="D18" s="77">
        <v>0.1319458133189407</v>
      </c>
      <c r="E18" s="77">
        <v>9.057225350742508E-2</v>
      </c>
      <c r="F18" s="76">
        <v>0.15148336247722433</v>
      </c>
      <c r="G18" s="75">
        <v>1.6440702410059349</v>
      </c>
      <c r="H18" s="6">
        <f t="shared" ref="H18:H25" si="1">G18/H$16</f>
        <v>4.6712806341211062E-2</v>
      </c>
    </row>
    <row r="19" spans="1:8" x14ac:dyDescent="0.35">
      <c r="A19" s="78" t="s">
        <v>85</v>
      </c>
      <c r="B19" s="79">
        <v>0.12431570761395133</v>
      </c>
      <c r="C19" s="78">
        <v>1.8925000000000001</v>
      </c>
      <c r="D19" s="77">
        <v>0.18401425163231108</v>
      </c>
      <c r="E19" s="77">
        <v>0.13893132200369149</v>
      </c>
      <c r="F19" s="76">
        <v>1.9320596750575618E-2</v>
      </c>
      <c r="G19" s="75">
        <v>0.23085459308417716</v>
      </c>
      <c r="H19" s="6">
        <f t="shared" si="1"/>
        <v>6.5592488877616768E-3</v>
      </c>
    </row>
    <row r="20" spans="1:8" x14ac:dyDescent="0.35">
      <c r="A20" s="78" t="s">
        <v>84</v>
      </c>
      <c r="B20" s="79">
        <v>0.98252546405762886</v>
      </c>
      <c r="C20" s="78">
        <v>14.957900000000002</v>
      </c>
      <c r="D20" s="77">
        <v>0.5678293832231518</v>
      </c>
      <c r="E20" s="77">
        <v>0.50932444920585895</v>
      </c>
      <c r="F20" s="76">
        <v>0.35584664646987074</v>
      </c>
      <c r="G20" s="75">
        <v>5.0475722319245557</v>
      </c>
      <c r="H20" s="6">
        <f t="shared" si="1"/>
        <v>0.14341617424989028</v>
      </c>
    </row>
    <row r="21" spans="1:8" x14ac:dyDescent="0.35">
      <c r="A21" s="78" t="s">
        <v>83</v>
      </c>
      <c r="B21" s="79">
        <v>3.9437778481466568</v>
      </c>
      <c r="C21" s="78">
        <v>60.064999999999991</v>
      </c>
      <c r="D21" s="77">
        <v>0.1321014476256461</v>
      </c>
      <c r="E21" s="77">
        <v>8.9446476248815202E-2</v>
      </c>
      <c r="F21" s="76">
        <v>0.46018734800381755</v>
      </c>
      <c r="G21" s="75">
        <v>4.9314975200838163</v>
      </c>
      <c r="H21" s="6">
        <f t="shared" si="1"/>
        <v>0.14011815485869278</v>
      </c>
    </row>
    <row r="22" spans="1:8" x14ac:dyDescent="0.35">
      <c r="A22" s="78" t="s">
        <v>82</v>
      </c>
      <c r="B22" s="79">
        <v>0.2512128696461543</v>
      </c>
      <c r="C22" s="78">
        <v>3.8286000000000002</v>
      </c>
      <c r="D22" s="77">
        <v>-3.8327722469240745E-2</v>
      </c>
      <c r="E22" s="77">
        <v>-7.3772695450061918E-2</v>
      </c>
      <c r="F22" s="76">
        <v>-1.001216045576544E-2</v>
      </c>
      <c r="G22" s="75">
        <v>-0.30494257771568301</v>
      </c>
      <c r="H22" s="6">
        <f t="shared" si="1"/>
        <v>-8.6643035210628716E-3</v>
      </c>
    </row>
    <row r="23" spans="1:8" x14ac:dyDescent="0.35">
      <c r="A23" s="78" t="s">
        <v>81</v>
      </c>
      <c r="B23" s="79">
        <v>1.5531094696446985</v>
      </c>
      <c r="C23" s="78">
        <v>23.612199999999998</v>
      </c>
      <c r="D23" s="77">
        <v>0.23362363397614222</v>
      </c>
      <c r="E23" s="77">
        <v>0.18576887739809175</v>
      </c>
      <c r="F23" s="76">
        <v>0.29412785899023286</v>
      </c>
      <c r="G23" s="75">
        <v>3.6992132029339775</v>
      </c>
      <c r="H23" s="6">
        <f t="shared" si="1"/>
        <v>0.1051053815424436</v>
      </c>
    </row>
    <row r="24" spans="1:8" x14ac:dyDescent="0.35">
      <c r="A24" s="78" t="s">
        <v>80</v>
      </c>
      <c r="B24" s="79">
        <v>6.1967543887829608</v>
      </c>
      <c r="C24" s="78">
        <v>94.35560000000001</v>
      </c>
      <c r="D24" s="77">
        <v>0.22889000059681266</v>
      </c>
      <c r="E24" s="77">
        <v>0.18247599615609861</v>
      </c>
      <c r="F24" s="76">
        <v>1.1541920880290317</v>
      </c>
      <c r="G24" s="75">
        <v>14.560660984980771</v>
      </c>
      <c r="H24" s="6">
        <f t="shared" si="1"/>
        <v>0.41371063098573474</v>
      </c>
    </row>
    <row r="25" spans="1:8" x14ac:dyDescent="0.35">
      <c r="A25" s="78" t="s">
        <v>41</v>
      </c>
      <c r="B25" s="79">
        <v>3.964387607290905</v>
      </c>
      <c r="C25" s="78">
        <v>60.359000000000002</v>
      </c>
      <c r="D25" s="77">
        <v>9.0717787515608814E-2</v>
      </c>
      <c r="E25" s="77">
        <v>4.9832651608842919E-2</v>
      </c>
      <c r="F25" s="76">
        <v>0.32972825482832102</v>
      </c>
      <c r="G25" s="75">
        <v>2.8650747467691109</v>
      </c>
      <c r="H25" s="6">
        <f t="shared" si="1"/>
        <v>8.1405087483994346E-2</v>
      </c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60" zoomScaleNormal="60" workbookViewId="0">
      <pane xSplit="1" ySplit="6" topLeftCell="B7" activePane="bottomRight" state="frozen"/>
      <selection activeCell="D21" sqref="D21"/>
      <selection pane="topRight" activeCell="D21" sqref="D21"/>
      <selection pane="bottomLeft" activeCell="D21" sqref="D21"/>
      <selection pane="bottomRight" activeCell="F14" sqref="F14"/>
    </sheetView>
  </sheetViews>
  <sheetFormatPr defaultRowHeight="14.5" x14ac:dyDescent="0.35"/>
  <cols>
    <col min="2" max="2" width="9.6328125" customWidth="1"/>
  </cols>
  <sheetData>
    <row r="1" spans="1:15" ht="26" x14ac:dyDescent="0.6">
      <c r="A1" s="3" t="s">
        <v>97</v>
      </c>
    </row>
    <row r="2" spans="1:15" x14ac:dyDescent="0.35">
      <c r="A2" s="95" t="s">
        <v>98</v>
      </c>
    </row>
    <row r="3" spans="1:15" x14ac:dyDescent="0.35">
      <c r="A3" t="s">
        <v>99</v>
      </c>
    </row>
    <row r="5" spans="1:15" x14ac:dyDescent="0.35">
      <c r="B5">
        <v>2019</v>
      </c>
      <c r="C5">
        <v>2020</v>
      </c>
      <c r="G5">
        <v>2021</v>
      </c>
      <c r="K5">
        <v>2022</v>
      </c>
    </row>
    <row r="6" spans="1:15" x14ac:dyDescent="0.35">
      <c r="B6" t="s">
        <v>66</v>
      </c>
      <c r="C6" t="s">
        <v>69</v>
      </c>
      <c r="D6" t="s">
        <v>68</v>
      </c>
      <c r="E6" t="s">
        <v>67</v>
      </c>
      <c r="F6" t="s">
        <v>66</v>
      </c>
      <c r="G6" t="s">
        <v>69</v>
      </c>
      <c r="H6" t="s">
        <v>68</v>
      </c>
      <c r="I6" t="s">
        <v>67</v>
      </c>
      <c r="J6" t="s">
        <v>66</v>
      </c>
      <c r="K6" t="s">
        <v>69</v>
      </c>
      <c r="L6" s="105"/>
    </row>
    <row r="7" spans="1:15" x14ac:dyDescent="0.35">
      <c r="A7" s="96" t="s">
        <v>100</v>
      </c>
      <c r="B7" s="5">
        <v>161.29196199257245</v>
      </c>
      <c r="C7" s="5">
        <v>155.45750968062856</v>
      </c>
      <c r="D7" s="5">
        <v>159.64395470482742</v>
      </c>
      <c r="E7" s="5">
        <v>166.329254830004</v>
      </c>
      <c r="F7" s="5">
        <v>174.09582435264093</v>
      </c>
      <c r="G7" s="5">
        <v>170.33463535627732</v>
      </c>
      <c r="H7" s="5">
        <v>163.07183250466764</v>
      </c>
      <c r="I7" s="5">
        <v>155.04017164241517</v>
      </c>
      <c r="J7" s="5">
        <v>151.01878627823535</v>
      </c>
      <c r="K7" s="5">
        <v>158.41422227244951</v>
      </c>
      <c r="L7" s="2">
        <f>K7/J7-1</f>
        <v>4.8970304797635533E-2</v>
      </c>
      <c r="M7" s="2">
        <f>K7/C7-1</f>
        <v>1.9019425937641721E-2</v>
      </c>
    </row>
    <row r="8" spans="1:15" x14ac:dyDescent="0.35">
      <c r="A8" s="96" t="s">
        <v>101</v>
      </c>
      <c r="B8" s="5">
        <v>96.459688520785576</v>
      </c>
      <c r="C8" s="5">
        <v>96.420368784680036</v>
      </c>
      <c r="D8" s="5">
        <v>76.688800417367844</v>
      </c>
      <c r="E8" s="5">
        <v>84.877767528563595</v>
      </c>
      <c r="F8" s="5">
        <v>88.334100942113139</v>
      </c>
      <c r="G8" s="5">
        <v>92.233387928471842</v>
      </c>
      <c r="H8" s="5">
        <v>92.018494752249495</v>
      </c>
      <c r="I8" s="5">
        <v>91.104014177792763</v>
      </c>
      <c r="J8" s="5">
        <v>90.684387021881463</v>
      </c>
      <c r="K8" s="5">
        <v>89.686957855037576</v>
      </c>
      <c r="L8" s="2">
        <f>K8/J8-1</f>
        <v>-1.0998907304773597E-2</v>
      </c>
      <c r="M8" s="2">
        <f>K8/C8-1</f>
        <v>-6.9833905579422706E-2</v>
      </c>
    </row>
    <row r="9" spans="1:15" x14ac:dyDescent="0.35">
      <c r="A9" s="96" t="s">
        <v>102</v>
      </c>
      <c r="B9" s="5">
        <v>725.08218532579053</v>
      </c>
      <c r="C9" s="5">
        <v>701.66018882918354</v>
      </c>
      <c r="D9" s="5">
        <v>506.52495609402365</v>
      </c>
      <c r="E9" s="5">
        <v>596.22287741754383</v>
      </c>
      <c r="F9" s="5">
        <v>629.60812134155708</v>
      </c>
      <c r="G9" s="5">
        <v>601.40748873550433</v>
      </c>
      <c r="H9" s="5">
        <v>606.56187310505243</v>
      </c>
      <c r="I9" s="5">
        <v>605.74790649981173</v>
      </c>
      <c r="J9" s="5">
        <v>623.45588225923052</v>
      </c>
      <c r="K9" s="5">
        <v>648.71348092868948</v>
      </c>
      <c r="L9" s="2">
        <f>K9/J9-1</f>
        <v>4.0512246957928211E-2</v>
      </c>
      <c r="M9" s="2">
        <f>K9/C9-1</f>
        <v>-7.5459187714273623E-2</v>
      </c>
      <c r="O9" t="s">
        <v>191</v>
      </c>
    </row>
    <row r="10" spans="1:15" x14ac:dyDescent="0.35">
      <c r="A10" s="96" t="s">
        <v>8</v>
      </c>
      <c r="B10" s="5">
        <v>982.93014887488221</v>
      </c>
      <c r="C10" s="5">
        <v>953.73202666108273</v>
      </c>
      <c r="D10" s="5">
        <v>742.57898279442497</v>
      </c>
      <c r="E10" s="5">
        <v>847.2273069788281</v>
      </c>
      <c r="F10" s="5">
        <v>891.80576171252289</v>
      </c>
      <c r="G10" s="5">
        <v>863.93591252644865</v>
      </c>
      <c r="H10" s="5">
        <v>861.69822915999532</v>
      </c>
      <c r="I10" s="5">
        <v>852.01835068618141</v>
      </c>
      <c r="J10" s="5">
        <v>865.3102990216297</v>
      </c>
      <c r="K10" s="5">
        <v>896.81466105617653</v>
      </c>
      <c r="L10" s="2">
        <f>K10/J10-1</f>
        <v>3.6408167185999707E-2</v>
      </c>
      <c r="M10" s="2">
        <f>K10/C10-1</f>
        <v>-5.9678572191989798E-2</v>
      </c>
    </row>
    <row r="11" spans="1:15" x14ac:dyDescent="0.35">
      <c r="A11" s="96" t="s">
        <v>103</v>
      </c>
      <c r="B11" s="2"/>
      <c r="C11" s="2">
        <f t="shared" ref="C11:K11" si="0">C9/B9-1</f>
        <v>-3.2302540278359104E-2</v>
      </c>
      <c r="D11" s="2">
        <f t="shared" si="0"/>
        <v>-0.27810503694212696</v>
      </c>
      <c r="E11" s="2">
        <f t="shared" si="0"/>
        <v>0.17708490024896228</v>
      </c>
      <c r="F11" s="2">
        <f t="shared" si="0"/>
        <v>5.5994570467702953E-2</v>
      </c>
      <c r="G11" s="2">
        <f t="shared" si="0"/>
        <v>-4.4790770084037979E-2</v>
      </c>
      <c r="H11" s="2">
        <f t="shared" si="0"/>
        <v>8.5705357284218131E-3</v>
      </c>
      <c r="I11" s="2">
        <f t="shared" si="0"/>
        <v>-1.3419349967941363E-3</v>
      </c>
      <c r="J11" s="2">
        <f t="shared" si="0"/>
        <v>2.9233243019758159E-2</v>
      </c>
      <c r="K11" s="2">
        <f t="shared" si="0"/>
        <v>4.0512246957928211E-2</v>
      </c>
      <c r="L11" s="6"/>
    </row>
    <row r="12" spans="1:15" x14ac:dyDescent="0.35">
      <c r="F12" s="97"/>
      <c r="G12" s="97"/>
      <c r="H12" s="97"/>
      <c r="I12" s="97"/>
      <c r="J12" s="97"/>
    </row>
    <row r="13" spans="1:15" x14ac:dyDescent="0.35">
      <c r="A13" t="s">
        <v>104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zoomScale="60" zoomScaleNormal="60" workbookViewId="0">
      <pane xSplit="1" ySplit="5" topLeftCell="B6" activePane="bottomRight" state="frozen"/>
      <selection activeCell="L1" sqref="L1:L1048576"/>
      <selection pane="topRight" activeCell="L1" sqref="L1:L1048576"/>
      <selection pane="bottomLeft" activeCell="L1" sqref="L1:L1048576"/>
      <selection pane="bottomRight" activeCell="Q23" sqref="Q23"/>
    </sheetView>
  </sheetViews>
  <sheetFormatPr defaultColWidth="9.08984375" defaultRowHeight="14.5" x14ac:dyDescent="0.35"/>
  <cols>
    <col min="1" max="1" width="20.08984375" style="95" customWidth="1"/>
    <col min="2" max="23" width="13.08984375" style="100" customWidth="1"/>
    <col min="24" max="26" width="13.81640625" style="100" customWidth="1"/>
    <col min="27" max="28" width="10.81640625" style="100" customWidth="1"/>
    <col min="29" max="29" width="8.6328125" style="2" bestFit="1" customWidth="1"/>
    <col min="30" max="30" width="10.81640625" style="100" bestFit="1" customWidth="1"/>
    <col min="31" max="37" width="10.81640625" style="100" customWidth="1"/>
    <col min="38" max="16384" width="9.08984375" style="100"/>
  </cols>
  <sheetData>
    <row r="1" spans="1:29" ht="26" x14ac:dyDescent="0.6">
      <c r="A1" s="3" t="s">
        <v>221</v>
      </c>
    </row>
    <row r="2" spans="1:29" x14ac:dyDescent="0.35">
      <c r="A2" s="95" t="s">
        <v>98</v>
      </c>
    </row>
    <row r="3" spans="1:29" x14ac:dyDescent="0.35">
      <c r="A3" s="95" t="s">
        <v>99</v>
      </c>
    </row>
    <row r="4" spans="1:29" x14ac:dyDescent="0.35">
      <c r="B4" s="100" t="s">
        <v>107</v>
      </c>
      <c r="I4" s="2"/>
      <c r="AC4" s="100"/>
    </row>
    <row r="5" spans="1:29" s="102" customFormat="1" ht="56.25" customHeight="1" x14ac:dyDescent="0.35">
      <c r="A5" s="101"/>
      <c r="B5" s="96" t="s">
        <v>106</v>
      </c>
      <c r="C5" s="96" t="s">
        <v>101</v>
      </c>
      <c r="D5" s="96" t="s">
        <v>108</v>
      </c>
      <c r="E5" s="96" t="s">
        <v>109</v>
      </c>
      <c r="F5" s="96"/>
      <c r="G5" s="96"/>
      <c r="H5" s="96"/>
      <c r="I5" s="96"/>
      <c r="K5" s="96"/>
      <c r="L5" s="96"/>
      <c r="M5" s="96"/>
      <c r="N5" s="96"/>
      <c r="O5" s="96"/>
      <c r="P5" s="96"/>
      <c r="R5" s="96"/>
      <c r="S5" s="96"/>
      <c r="T5" s="96"/>
      <c r="U5" s="96"/>
      <c r="V5" s="96"/>
      <c r="W5" s="96"/>
    </row>
    <row r="6" spans="1:29" x14ac:dyDescent="0.35">
      <c r="A6" s="95">
        <v>2010</v>
      </c>
      <c r="B6" s="5">
        <v>171.51845578066366</v>
      </c>
      <c r="C6" s="5">
        <v>160.98290936044913</v>
      </c>
      <c r="D6" s="5">
        <v>612.73244926293398</v>
      </c>
      <c r="E6" s="6">
        <v>0.18100174075119127</v>
      </c>
      <c r="F6" s="6"/>
      <c r="G6" s="98"/>
      <c r="H6" s="98"/>
      <c r="I6" s="98"/>
      <c r="J6" s="98"/>
      <c r="K6" s="98"/>
      <c r="L6" s="98"/>
      <c r="M6" s="103"/>
      <c r="N6" s="6"/>
      <c r="O6" s="6"/>
      <c r="P6" s="6"/>
      <c r="Q6" s="6"/>
      <c r="R6" s="6"/>
      <c r="S6" s="6"/>
      <c r="U6" s="98"/>
      <c r="V6" s="98"/>
      <c r="W6" s="98"/>
      <c r="X6" s="98"/>
      <c r="Y6" s="98"/>
      <c r="Z6" s="98"/>
      <c r="AC6" s="100"/>
    </row>
    <row r="7" spans="1:29" x14ac:dyDescent="0.35">
      <c r="B7" s="5">
        <v>165.98522539171861</v>
      </c>
      <c r="C7" s="5">
        <v>153.4625692221166</v>
      </c>
      <c r="D7" s="5">
        <v>598.59041919062668</v>
      </c>
      <c r="E7" s="6">
        <v>0.17301150034772347</v>
      </c>
      <c r="F7" s="6"/>
      <c r="G7" s="98"/>
      <c r="H7" s="98"/>
      <c r="I7" s="98"/>
      <c r="J7" s="98"/>
      <c r="K7" s="98"/>
      <c r="L7" s="98"/>
      <c r="M7" s="103"/>
      <c r="N7" s="6"/>
      <c r="O7" s="6"/>
      <c r="P7" s="6"/>
      <c r="Q7" s="6"/>
      <c r="R7" s="6"/>
      <c r="S7" s="6"/>
      <c r="U7" s="98"/>
      <c r="V7" s="98"/>
      <c r="W7" s="98"/>
      <c r="X7" s="98"/>
      <c r="Y7" s="98"/>
      <c r="Z7" s="98"/>
      <c r="AC7" s="100"/>
    </row>
    <row r="8" spans="1:29" x14ac:dyDescent="0.35">
      <c r="B8" s="5">
        <v>163.46084460963345</v>
      </c>
      <c r="C8" s="5">
        <v>151.14855925325293</v>
      </c>
      <c r="D8" s="5">
        <v>627.27781860096309</v>
      </c>
      <c r="E8" s="6">
        <v>0.17318804128742998</v>
      </c>
      <c r="F8" s="6"/>
      <c r="G8" s="98"/>
      <c r="H8" s="98"/>
      <c r="I8" s="98"/>
      <c r="J8" s="98"/>
      <c r="K8" s="98"/>
      <c r="L8" s="98"/>
      <c r="M8" s="103"/>
      <c r="N8" s="6"/>
      <c r="O8" s="6"/>
      <c r="P8" s="6"/>
      <c r="Q8" s="6"/>
      <c r="R8" s="6"/>
      <c r="S8" s="6"/>
      <c r="U8" s="98"/>
      <c r="V8" s="98"/>
      <c r="W8" s="98"/>
      <c r="X8" s="98"/>
      <c r="Y8" s="98"/>
      <c r="Z8" s="98"/>
      <c r="AC8" s="100"/>
    </row>
    <row r="9" spans="1:29" x14ac:dyDescent="0.35">
      <c r="B9" s="5">
        <v>185.42629036495572</v>
      </c>
      <c r="C9" s="5">
        <v>153.50926769503437</v>
      </c>
      <c r="D9" s="5">
        <v>634.55507544055627</v>
      </c>
      <c r="E9" s="6">
        <v>0.17548227173115588</v>
      </c>
      <c r="F9" s="6"/>
      <c r="G9" s="98"/>
      <c r="H9" s="98"/>
      <c r="I9" s="98"/>
      <c r="J9" s="98"/>
      <c r="K9" s="98"/>
      <c r="L9" s="98"/>
      <c r="M9" s="103"/>
      <c r="N9" s="6"/>
      <c r="O9" s="6"/>
      <c r="P9" s="6"/>
      <c r="Q9" s="6"/>
      <c r="R9" s="6"/>
      <c r="S9" s="6"/>
      <c r="U9" s="98"/>
      <c r="V9" s="98"/>
      <c r="W9" s="98"/>
      <c r="X9" s="98"/>
      <c r="Y9" s="98"/>
      <c r="Z9" s="98"/>
      <c r="AC9" s="100"/>
    </row>
    <row r="10" spans="1:29" x14ac:dyDescent="0.35">
      <c r="A10" s="95">
        <v>2011</v>
      </c>
      <c r="B10" s="5">
        <v>222.21921226256137</v>
      </c>
      <c r="C10" s="5">
        <v>155.84721241772218</v>
      </c>
      <c r="D10" s="5">
        <v>632.50127981192531</v>
      </c>
      <c r="E10" s="6">
        <v>0.18053810941131215</v>
      </c>
      <c r="F10" s="6"/>
      <c r="G10" s="98"/>
      <c r="H10" s="98"/>
      <c r="I10" s="98"/>
      <c r="J10" s="98"/>
      <c r="K10" s="98"/>
      <c r="L10" s="98"/>
      <c r="M10" s="103"/>
      <c r="N10" s="6"/>
      <c r="O10" s="6"/>
      <c r="P10" s="6"/>
      <c r="Q10" s="6"/>
      <c r="R10" s="6"/>
      <c r="S10" s="6"/>
      <c r="U10" s="98"/>
      <c r="V10" s="98"/>
      <c r="W10" s="98"/>
      <c r="X10" s="98"/>
      <c r="Y10" s="98"/>
      <c r="Z10" s="98"/>
      <c r="AC10" s="100"/>
    </row>
    <row r="11" spans="1:29" x14ac:dyDescent="0.35">
      <c r="B11" s="5">
        <v>183.22838169399913</v>
      </c>
      <c r="C11" s="5">
        <v>165.64561761687725</v>
      </c>
      <c r="D11" s="5">
        <v>627.99742587893525</v>
      </c>
      <c r="E11" s="6">
        <v>0.17398110615916915</v>
      </c>
      <c r="F11" s="6"/>
      <c r="G11" s="98"/>
      <c r="H11" s="98"/>
      <c r="I11" s="98"/>
      <c r="J11" s="98"/>
      <c r="K11" s="98"/>
      <c r="L11" s="98"/>
      <c r="M11" s="103"/>
      <c r="N11" s="6"/>
      <c r="O11" s="6"/>
      <c r="P11" s="6"/>
      <c r="Q11" s="6"/>
      <c r="R11" s="6"/>
      <c r="S11" s="6"/>
      <c r="U11" s="98"/>
      <c r="V11" s="98"/>
      <c r="W11" s="98"/>
      <c r="X11" s="98"/>
      <c r="Y11" s="98"/>
      <c r="Z11" s="98"/>
      <c r="AC11" s="100"/>
    </row>
    <row r="12" spans="1:29" x14ac:dyDescent="0.35">
      <c r="B12" s="5">
        <v>178.30318830006033</v>
      </c>
      <c r="C12" s="5">
        <v>175.20145296052092</v>
      </c>
      <c r="D12" s="5">
        <v>668.07357560549201</v>
      </c>
      <c r="E12" s="6">
        <v>0.17811950850708047</v>
      </c>
      <c r="F12" s="6"/>
      <c r="G12" s="98"/>
      <c r="H12" s="98"/>
      <c r="I12" s="98"/>
      <c r="J12" s="98"/>
      <c r="K12" s="98"/>
      <c r="L12" s="98"/>
      <c r="M12" s="103"/>
      <c r="N12" s="6"/>
      <c r="O12" s="6"/>
      <c r="P12" s="6"/>
      <c r="Q12" s="6"/>
      <c r="R12" s="6"/>
      <c r="S12" s="6"/>
      <c r="U12" s="98"/>
      <c r="V12" s="98"/>
      <c r="W12" s="98"/>
      <c r="X12" s="98"/>
      <c r="Y12" s="98"/>
      <c r="Z12" s="98"/>
      <c r="AC12" s="100"/>
    </row>
    <row r="13" spans="1:29" x14ac:dyDescent="0.35">
      <c r="B13" s="5">
        <v>182.98264315604024</v>
      </c>
      <c r="C13" s="5">
        <v>168.87676671889082</v>
      </c>
      <c r="D13" s="5">
        <v>676.65314416964191</v>
      </c>
      <c r="E13" s="6">
        <v>0.17972104741185918</v>
      </c>
      <c r="F13" s="6"/>
      <c r="G13" s="98"/>
      <c r="H13" s="98"/>
      <c r="I13" s="98"/>
      <c r="J13" s="98"/>
      <c r="K13" s="98"/>
      <c r="L13" s="98"/>
      <c r="M13" s="103"/>
      <c r="N13" s="6"/>
      <c r="O13" s="6"/>
      <c r="P13" s="6"/>
      <c r="Q13" s="6"/>
      <c r="R13" s="6"/>
      <c r="S13" s="6"/>
      <c r="U13" s="98"/>
      <c r="V13" s="98"/>
      <c r="W13" s="98"/>
      <c r="X13" s="98"/>
      <c r="Y13" s="98"/>
      <c r="Z13" s="98"/>
      <c r="AC13" s="100"/>
    </row>
    <row r="14" spans="1:29" x14ac:dyDescent="0.35">
      <c r="A14" s="95">
        <v>2012</v>
      </c>
      <c r="B14" s="5">
        <v>183.42890002707409</v>
      </c>
      <c r="C14" s="5">
        <v>160.56441856763101</v>
      </c>
      <c r="D14" s="5">
        <v>660.58867354063682</v>
      </c>
      <c r="E14" s="6">
        <v>0.17681446824213698</v>
      </c>
      <c r="F14" s="6"/>
      <c r="G14" s="98"/>
      <c r="H14" s="98"/>
      <c r="I14" s="98"/>
      <c r="J14" s="98"/>
      <c r="K14" s="98"/>
      <c r="L14" s="98"/>
      <c r="M14" s="103"/>
      <c r="N14" s="6"/>
      <c r="O14" s="6"/>
      <c r="P14" s="6"/>
      <c r="Q14" s="6"/>
      <c r="R14" s="6"/>
      <c r="S14" s="6"/>
      <c r="U14" s="98"/>
      <c r="V14" s="98"/>
      <c r="W14" s="98"/>
      <c r="X14" s="98"/>
      <c r="Y14" s="98"/>
      <c r="Z14" s="98"/>
      <c r="AC14" s="100"/>
    </row>
    <row r="15" spans="1:29" x14ac:dyDescent="0.35">
      <c r="B15" s="5">
        <v>169.96223680139582</v>
      </c>
      <c r="C15" s="5">
        <v>165.10865604989559</v>
      </c>
      <c r="D15" s="5">
        <v>697.07150764207972</v>
      </c>
      <c r="E15" s="6">
        <v>0.1814656541093474</v>
      </c>
      <c r="F15" s="6"/>
      <c r="G15" s="98"/>
      <c r="H15" s="98"/>
      <c r="I15" s="98"/>
      <c r="J15" s="98"/>
      <c r="K15" s="98"/>
      <c r="L15" s="98"/>
      <c r="M15" s="103"/>
      <c r="N15" s="6"/>
      <c r="O15" s="6"/>
      <c r="P15" s="6"/>
      <c r="Q15" s="6"/>
      <c r="R15" s="6"/>
      <c r="S15" s="6"/>
      <c r="U15" s="98"/>
      <c r="V15" s="98"/>
      <c r="W15" s="98"/>
      <c r="X15" s="98"/>
      <c r="Y15" s="98"/>
      <c r="Z15" s="98"/>
      <c r="AC15" s="100"/>
    </row>
    <row r="16" spans="1:29" x14ac:dyDescent="0.35">
      <c r="B16" s="5">
        <v>182.33621202321422</v>
      </c>
      <c r="C16" s="5">
        <v>168.36807538021679</v>
      </c>
      <c r="D16" s="5">
        <v>667.92475438960366</v>
      </c>
      <c r="E16" s="6">
        <v>0.17657219687801626</v>
      </c>
      <c r="F16" s="6"/>
      <c r="G16" s="98"/>
      <c r="H16" s="98"/>
      <c r="I16" s="98"/>
      <c r="J16" s="98"/>
      <c r="K16" s="98"/>
      <c r="L16" s="98"/>
      <c r="M16" s="103"/>
      <c r="N16" s="6"/>
      <c r="O16" s="6"/>
      <c r="P16" s="6"/>
      <c r="Q16" s="6"/>
      <c r="R16" s="6"/>
      <c r="S16" s="6"/>
      <c r="U16" s="98"/>
      <c r="V16" s="98"/>
      <c r="W16" s="98"/>
      <c r="X16" s="98"/>
      <c r="Y16" s="98"/>
      <c r="Z16" s="98"/>
      <c r="AC16" s="100"/>
    </row>
    <row r="17" spans="1:29" x14ac:dyDescent="0.35">
      <c r="B17" s="5">
        <v>197.260705607245</v>
      </c>
      <c r="C17" s="5">
        <v>173.66411280860925</v>
      </c>
      <c r="D17" s="5">
        <v>681.91809993104948</v>
      </c>
      <c r="E17" s="6">
        <v>0.18244196214523947</v>
      </c>
      <c r="F17" s="6"/>
      <c r="G17" s="98"/>
      <c r="H17" s="98"/>
      <c r="I17" s="98"/>
      <c r="J17" s="98"/>
      <c r="K17" s="98"/>
      <c r="L17" s="98"/>
      <c r="M17" s="103"/>
      <c r="N17" s="6"/>
      <c r="O17" s="6"/>
      <c r="P17" s="6"/>
      <c r="Q17" s="6"/>
      <c r="R17" s="6"/>
      <c r="S17" s="6"/>
      <c r="U17" s="98"/>
      <c r="V17" s="98"/>
      <c r="W17" s="98"/>
      <c r="X17" s="98"/>
      <c r="Y17" s="98"/>
      <c r="Z17" s="98"/>
      <c r="AC17" s="100"/>
    </row>
    <row r="18" spans="1:29" x14ac:dyDescent="0.35">
      <c r="A18" s="95">
        <v>2013</v>
      </c>
      <c r="B18" s="5">
        <v>190.12320848325737</v>
      </c>
      <c r="C18" s="5">
        <v>182.19652634887061</v>
      </c>
      <c r="D18" s="5">
        <v>675.99132157782935</v>
      </c>
      <c r="E18" s="6">
        <v>0.18040657590771125</v>
      </c>
      <c r="F18" s="6"/>
      <c r="G18" s="98"/>
      <c r="H18" s="98"/>
      <c r="I18" s="98"/>
      <c r="J18" s="98"/>
      <c r="K18" s="98"/>
      <c r="L18" s="98"/>
      <c r="M18" s="103"/>
      <c r="N18" s="6"/>
      <c r="O18" s="6"/>
      <c r="P18" s="6"/>
      <c r="Q18" s="6"/>
      <c r="R18" s="6"/>
      <c r="S18" s="6"/>
      <c r="U18" s="98"/>
      <c r="V18" s="98"/>
      <c r="W18" s="98"/>
      <c r="X18" s="98"/>
      <c r="Y18" s="98"/>
      <c r="Z18" s="98"/>
      <c r="AC18" s="100"/>
    </row>
    <row r="19" spans="1:29" x14ac:dyDescent="0.35">
      <c r="B19" s="5">
        <v>185.36136944345878</v>
      </c>
      <c r="C19" s="5">
        <v>191.58266868121075</v>
      </c>
      <c r="D19" s="5">
        <v>696.10999078431109</v>
      </c>
      <c r="E19" s="6">
        <v>0.18485316118027464</v>
      </c>
      <c r="F19" s="6"/>
      <c r="G19" s="98"/>
      <c r="H19" s="98"/>
      <c r="I19" s="98"/>
      <c r="J19" s="98"/>
      <c r="K19" s="98"/>
      <c r="L19" s="98"/>
      <c r="M19" s="103"/>
      <c r="N19" s="6"/>
      <c r="O19" s="6"/>
      <c r="P19" s="6"/>
      <c r="Q19" s="6"/>
      <c r="R19" s="6"/>
      <c r="S19" s="6"/>
      <c r="U19" s="98"/>
      <c r="V19" s="98"/>
      <c r="W19" s="98"/>
      <c r="X19" s="98"/>
      <c r="Y19" s="98"/>
      <c r="Z19" s="98"/>
      <c r="AC19" s="100"/>
    </row>
    <row r="20" spans="1:29" x14ac:dyDescent="0.35">
      <c r="B20" s="5">
        <v>180.55628251318979</v>
      </c>
      <c r="C20" s="5">
        <v>192.5322457464444</v>
      </c>
      <c r="D20" s="5">
        <v>723.84021616821315</v>
      </c>
      <c r="E20" s="6">
        <v>0.18809012023298094</v>
      </c>
      <c r="F20" s="6"/>
      <c r="G20" s="98"/>
      <c r="H20" s="98"/>
      <c r="I20" s="98"/>
      <c r="J20" s="98"/>
      <c r="K20" s="98"/>
      <c r="L20" s="98"/>
      <c r="M20" s="103"/>
      <c r="N20" s="6"/>
      <c r="O20" s="6"/>
      <c r="P20" s="6"/>
      <c r="Q20" s="6"/>
      <c r="R20" s="6"/>
      <c r="S20" s="6"/>
      <c r="U20" s="98"/>
      <c r="V20" s="98"/>
      <c r="W20" s="98"/>
      <c r="X20" s="98"/>
      <c r="Y20" s="98"/>
      <c r="Z20" s="98"/>
      <c r="AC20" s="100"/>
    </row>
    <row r="21" spans="1:29" x14ac:dyDescent="0.35">
      <c r="B21" s="5">
        <v>185.60433400633534</v>
      </c>
      <c r="C21" s="5">
        <v>197.87947147197366</v>
      </c>
      <c r="D21" s="5">
        <v>724.2693604106388</v>
      </c>
      <c r="E21" s="6">
        <v>0.18950743147294372</v>
      </c>
      <c r="F21" s="6"/>
      <c r="G21" s="98"/>
      <c r="H21" s="98"/>
      <c r="I21" s="98"/>
      <c r="J21" s="98"/>
      <c r="K21" s="98"/>
      <c r="L21" s="98"/>
      <c r="M21" s="103"/>
      <c r="N21" s="6"/>
      <c r="O21" s="6"/>
      <c r="P21" s="6"/>
      <c r="Q21" s="6"/>
      <c r="R21" s="6"/>
      <c r="S21" s="6"/>
      <c r="U21" s="98"/>
      <c r="V21" s="98"/>
      <c r="W21" s="98"/>
      <c r="X21" s="98"/>
      <c r="Y21" s="98"/>
      <c r="Z21" s="98"/>
      <c r="AC21" s="100"/>
    </row>
    <row r="22" spans="1:29" x14ac:dyDescent="0.35">
      <c r="A22" s="95">
        <v>2014</v>
      </c>
      <c r="B22" s="5">
        <v>192.90542640457664</v>
      </c>
      <c r="C22" s="5">
        <v>180.33991494990269</v>
      </c>
      <c r="D22" s="5">
        <v>713.81517539706124</v>
      </c>
      <c r="E22" s="6">
        <v>0.18641948034655753</v>
      </c>
      <c r="F22" s="6"/>
      <c r="G22" s="98"/>
      <c r="H22" s="98"/>
      <c r="I22" s="98"/>
      <c r="J22" s="98"/>
      <c r="K22" s="98"/>
      <c r="L22" s="98"/>
      <c r="M22" s="103"/>
      <c r="N22" s="6"/>
      <c r="O22" s="6"/>
      <c r="P22" s="6"/>
      <c r="Q22" s="6"/>
      <c r="R22" s="6"/>
      <c r="S22" s="6"/>
      <c r="U22" s="98"/>
      <c r="V22" s="98"/>
      <c r="W22" s="98"/>
      <c r="X22" s="98"/>
      <c r="Y22" s="98"/>
      <c r="Z22" s="98"/>
      <c r="AC22" s="100"/>
    </row>
    <row r="23" spans="1:29" x14ac:dyDescent="0.35">
      <c r="B23" s="5">
        <v>196.77098037238434</v>
      </c>
      <c r="C23" s="5">
        <v>168.25943753788854</v>
      </c>
      <c r="D23" s="5">
        <v>686.40544336808284</v>
      </c>
      <c r="E23" s="6">
        <v>0.181743474701964</v>
      </c>
      <c r="F23" s="6"/>
      <c r="G23" s="98"/>
      <c r="H23" s="98"/>
      <c r="I23" s="98"/>
      <c r="J23" s="98"/>
      <c r="K23" s="98"/>
      <c r="L23" s="98"/>
      <c r="M23" s="103"/>
      <c r="N23" s="6"/>
      <c r="O23" s="6"/>
      <c r="P23" s="6"/>
      <c r="Q23" s="6"/>
      <c r="R23" s="6"/>
      <c r="S23" s="6"/>
      <c r="U23" s="98"/>
      <c r="V23" s="98"/>
      <c r="W23" s="98"/>
      <c r="X23" s="98"/>
      <c r="Y23" s="98"/>
      <c r="Z23" s="98"/>
      <c r="AC23" s="100"/>
    </row>
    <row r="24" spans="1:29" x14ac:dyDescent="0.35">
      <c r="B24" s="5">
        <v>195.75568289238038</v>
      </c>
      <c r="C24" s="5">
        <v>169.52148264946985</v>
      </c>
      <c r="D24" s="5">
        <v>685.30888663665723</v>
      </c>
      <c r="E24" s="6">
        <v>0.17999593421777133</v>
      </c>
      <c r="F24" s="6"/>
      <c r="G24" s="98"/>
      <c r="H24" s="98"/>
      <c r="I24" s="98"/>
      <c r="J24" s="98"/>
      <c r="K24" s="98"/>
      <c r="L24" s="98"/>
      <c r="M24" s="103"/>
      <c r="N24" s="6"/>
      <c r="O24" s="6"/>
      <c r="P24" s="6"/>
      <c r="Q24" s="6"/>
      <c r="R24" s="6"/>
      <c r="S24" s="6"/>
      <c r="U24" s="98"/>
      <c r="V24" s="98"/>
      <c r="W24" s="98"/>
      <c r="X24" s="98"/>
      <c r="Y24" s="98"/>
      <c r="Z24" s="98"/>
      <c r="AC24" s="100"/>
    </row>
    <row r="25" spans="1:29" x14ac:dyDescent="0.35">
      <c r="B25" s="5">
        <v>192.72597592481054</v>
      </c>
      <c r="C25" s="5">
        <v>180.07784443256853</v>
      </c>
      <c r="D25" s="5">
        <v>709.48179826288822</v>
      </c>
      <c r="E25" s="6">
        <v>0.18394860203724564</v>
      </c>
      <c r="F25" s="6"/>
      <c r="G25" s="98"/>
      <c r="H25" s="98"/>
      <c r="I25" s="98"/>
      <c r="J25" s="98"/>
      <c r="K25" s="98"/>
      <c r="L25" s="98"/>
      <c r="M25" s="103"/>
      <c r="N25" s="6"/>
      <c r="O25" s="6"/>
      <c r="P25" s="6"/>
      <c r="Q25" s="6"/>
      <c r="R25" s="6"/>
      <c r="S25" s="6"/>
      <c r="U25" s="98"/>
      <c r="V25" s="98"/>
      <c r="W25" s="98"/>
      <c r="X25" s="98"/>
      <c r="Y25" s="98"/>
      <c r="Z25" s="98"/>
      <c r="AC25" s="100"/>
    </row>
    <row r="26" spans="1:29" x14ac:dyDescent="0.35">
      <c r="A26" s="95">
        <v>2015</v>
      </c>
      <c r="B26" s="5">
        <v>195.73150255371303</v>
      </c>
      <c r="C26" s="5">
        <v>186.4363688080191</v>
      </c>
      <c r="D26" s="5">
        <v>695.03058118299862</v>
      </c>
      <c r="E26" s="6">
        <v>0.17941423493829689</v>
      </c>
      <c r="F26" s="6"/>
      <c r="G26" s="98"/>
      <c r="H26" s="98"/>
      <c r="I26" s="98"/>
      <c r="J26" s="98"/>
      <c r="K26" s="98"/>
      <c r="L26" s="98"/>
      <c r="M26" s="103"/>
      <c r="N26" s="6"/>
      <c r="O26" s="6"/>
      <c r="P26" s="6"/>
      <c r="Q26" s="6"/>
      <c r="R26" s="6"/>
      <c r="S26" s="6"/>
      <c r="U26" s="98"/>
      <c r="V26" s="98"/>
      <c r="W26" s="98"/>
      <c r="X26" s="98"/>
      <c r="Y26" s="98"/>
      <c r="Z26" s="98"/>
      <c r="AC26" s="100"/>
    </row>
    <row r="27" spans="1:29" x14ac:dyDescent="0.35">
      <c r="B27" s="5">
        <v>203.33058485212206</v>
      </c>
      <c r="C27" s="5">
        <v>183.93060856585788</v>
      </c>
      <c r="D27" s="5">
        <v>683.08300170614245</v>
      </c>
      <c r="E27" s="6">
        <v>0.1784773470760557</v>
      </c>
      <c r="F27" s="6"/>
      <c r="G27" s="98"/>
      <c r="H27" s="98"/>
      <c r="I27" s="98"/>
      <c r="J27" s="98"/>
      <c r="K27" s="98"/>
      <c r="L27" s="98"/>
      <c r="M27" s="103"/>
      <c r="N27" s="6"/>
      <c r="O27" s="6"/>
      <c r="P27" s="6"/>
      <c r="Q27" s="6"/>
      <c r="R27" s="6"/>
      <c r="S27" s="6"/>
      <c r="U27" s="98"/>
      <c r="V27" s="98"/>
      <c r="W27" s="98"/>
      <c r="X27" s="98"/>
      <c r="Y27" s="98"/>
      <c r="Z27" s="98"/>
      <c r="AC27" s="100"/>
    </row>
    <row r="28" spans="1:29" x14ac:dyDescent="0.35">
      <c r="B28" s="5">
        <v>219.48071694937354</v>
      </c>
      <c r="C28" s="5">
        <v>186.85677695173439</v>
      </c>
      <c r="D28" s="5">
        <v>693.18664668349686</v>
      </c>
      <c r="E28" s="6">
        <v>0.18284032707599751</v>
      </c>
      <c r="F28" s="6"/>
      <c r="G28" s="98"/>
      <c r="H28" s="98"/>
      <c r="I28" s="98"/>
      <c r="J28" s="98"/>
      <c r="K28" s="98"/>
      <c r="L28" s="98"/>
      <c r="M28" s="103"/>
      <c r="N28" s="6"/>
      <c r="O28" s="6"/>
      <c r="P28" s="6"/>
      <c r="Q28" s="6"/>
      <c r="R28" s="6"/>
      <c r="S28" s="6"/>
      <c r="U28" s="98"/>
      <c r="V28" s="98"/>
      <c r="W28" s="98"/>
      <c r="X28" s="98"/>
      <c r="Y28" s="98"/>
      <c r="Z28" s="98"/>
      <c r="AC28" s="100"/>
    </row>
    <row r="29" spans="1:29" x14ac:dyDescent="0.35">
      <c r="B29" s="5">
        <v>233.36379604160334</v>
      </c>
      <c r="C29" s="5">
        <v>177.29234535846143</v>
      </c>
      <c r="D29" s="5">
        <v>671.24366239432129</v>
      </c>
      <c r="E29" s="6">
        <v>0.17959664214358925</v>
      </c>
      <c r="F29" s="6"/>
      <c r="G29" s="98"/>
      <c r="H29" s="98"/>
      <c r="I29" s="98"/>
      <c r="J29" s="98"/>
      <c r="K29" s="98"/>
      <c r="L29" s="98"/>
      <c r="M29" s="103"/>
      <c r="N29" s="6"/>
      <c r="O29" s="6"/>
      <c r="P29" s="6"/>
      <c r="Q29" s="6"/>
      <c r="R29" s="6"/>
      <c r="S29" s="6"/>
      <c r="U29" s="98"/>
      <c r="V29" s="98"/>
      <c r="W29" s="98"/>
      <c r="X29" s="98"/>
      <c r="Y29" s="98"/>
      <c r="Z29" s="98"/>
      <c r="AC29" s="100"/>
    </row>
    <row r="30" spans="1:29" x14ac:dyDescent="0.35">
      <c r="A30" s="95">
        <v>2016</v>
      </c>
      <c r="B30" s="5">
        <v>233.84507133565472</v>
      </c>
      <c r="C30" s="5">
        <v>170.05131027948434</v>
      </c>
      <c r="D30" s="5">
        <v>672.84026285670507</v>
      </c>
      <c r="E30" s="6">
        <v>0.17774935745179182</v>
      </c>
      <c r="F30" s="6"/>
      <c r="G30" s="98"/>
      <c r="H30" s="98"/>
      <c r="I30" s="98"/>
      <c r="J30" s="98"/>
      <c r="K30" s="98"/>
      <c r="L30" s="98"/>
      <c r="M30" s="103"/>
      <c r="N30" s="6"/>
      <c r="O30" s="6"/>
      <c r="P30" s="6"/>
      <c r="Q30" s="6"/>
      <c r="R30" s="6"/>
      <c r="S30" s="6"/>
      <c r="U30" s="98"/>
      <c r="V30" s="98"/>
      <c r="W30" s="98"/>
      <c r="X30" s="98"/>
      <c r="Y30" s="98"/>
      <c r="Z30" s="98"/>
      <c r="AC30" s="100"/>
    </row>
    <row r="31" spans="1:29" x14ac:dyDescent="0.35">
      <c r="B31" s="5">
        <v>229.13722635239193</v>
      </c>
      <c r="C31" s="5">
        <v>167.77570023225903</v>
      </c>
      <c r="D31" s="5">
        <v>694.52793007601417</v>
      </c>
      <c r="E31" s="6">
        <v>0.18047115616715043</v>
      </c>
      <c r="F31" s="6"/>
      <c r="G31" s="98"/>
      <c r="H31" s="98"/>
      <c r="I31" s="98"/>
      <c r="J31" s="98"/>
      <c r="K31" s="98"/>
      <c r="L31" s="98"/>
      <c r="M31" s="103"/>
      <c r="N31" s="6"/>
      <c r="O31" s="6"/>
      <c r="P31" s="6"/>
      <c r="Q31" s="6"/>
      <c r="R31" s="6"/>
      <c r="S31" s="6"/>
      <c r="U31" s="98"/>
      <c r="V31" s="98"/>
      <c r="W31" s="98"/>
      <c r="X31" s="98"/>
      <c r="Y31" s="98"/>
      <c r="Z31" s="98"/>
      <c r="AC31" s="100"/>
    </row>
    <row r="32" spans="1:29" x14ac:dyDescent="0.35">
      <c r="B32" s="5">
        <v>207.93864426734427</v>
      </c>
      <c r="C32" s="5">
        <v>160.53210111240986</v>
      </c>
      <c r="D32" s="5">
        <v>657.84591281606538</v>
      </c>
      <c r="E32" s="6">
        <v>0.16852726513377961</v>
      </c>
      <c r="F32" s="6"/>
      <c r="G32" s="98"/>
      <c r="H32" s="98"/>
      <c r="I32" s="98"/>
      <c r="J32" s="98"/>
      <c r="K32" s="98"/>
      <c r="L32" s="98"/>
      <c r="M32" s="103"/>
      <c r="N32" s="6"/>
      <c r="O32" s="6"/>
      <c r="P32" s="6"/>
      <c r="Q32" s="6"/>
      <c r="R32" s="6"/>
      <c r="S32" s="6"/>
      <c r="U32" s="98"/>
      <c r="V32" s="98"/>
      <c r="W32" s="98"/>
      <c r="X32" s="98"/>
      <c r="Y32" s="98"/>
      <c r="Z32" s="98"/>
      <c r="AC32" s="100"/>
    </row>
    <row r="33" spans="1:29" x14ac:dyDescent="0.35">
      <c r="B33" s="5">
        <v>197.89167250386888</v>
      </c>
      <c r="C33" s="5">
        <v>160.95934807421588</v>
      </c>
      <c r="D33" s="5">
        <v>694.29173669547822</v>
      </c>
      <c r="E33" s="6">
        <v>0.17109247263941613</v>
      </c>
      <c r="F33" s="6"/>
      <c r="G33" s="98"/>
      <c r="H33" s="98"/>
      <c r="I33" s="98"/>
      <c r="J33" s="98"/>
      <c r="K33" s="98"/>
      <c r="L33" s="98"/>
      <c r="M33" s="103"/>
      <c r="N33" s="6"/>
      <c r="O33" s="6"/>
      <c r="P33" s="6"/>
      <c r="Q33" s="6"/>
      <c r="R33" s="6"/>
      <c r="S33" s="6"/>
      <c r="U33" s="98"/>
      <c r="V33" s="98"/>
      <c r="W33" s="98"/>
      <c r="X33" s="98"/>
      <c r="Y33" s="98"/>
      <c r="Z33" s="98"/>
      <c r="AC33" s="100"/>
    </row>
    <row r="34" spans="1:29" x14ac:dyDescent="0.35">
      <c r="A34" s="95">
        <v>2017</v>
      </c>
      <c r="B34" s="5">
        <v>196.15771305120904</v>
      </c>
      <c r="C34" s="5">
        <v>158.23573008915494</v>
      </c>
      <c r="D34" s="5">
        <v>695.04765744968984</v>
      </c>
      <c r="E34" s="6">
        <v>0.16762055723328759</v>
      </c>
      <c r="F34" s="6"/>
      <c r="G34" s="98"/>
      <c r="H34" s="98"/>
      <c r="I34" s="98"/>
      <c r="J34" s="98"/>
      <c r="K34" s="98"/>
      <c r="L34" s="98"/>
      <c r="M34" s="103"/>
      <c r="N34" s="6"/>
      <c r="O34" s="6"/>
      <c r="P34" s="6"/>
      <c r="Q34" s="6"/>
      <c r="R34" s="6"/>
      <c r="S34" s="6"/>
      <c r="T34" s="96"/>
      <c r="U34" s="98"/>
      <c r="V34" s="98"/>
      <c r="W34" s="98"/>
      <c r="X34" s="98"/>
      <c r="Y34" s="98"/>
      <c r="Z34" s="98"/>
      <c r="AC34" s="100"/>
    </row>
    <row r="35" spans="1:29" x14ac:dyDescent="0.35">
      <c r="B35" s="5">
        <v>194.71130319022117</v>
      </c>
      <c r="C35" s="5">
        <v>152.18980052834206</v>
      </c>
      <c r="D35" s="5">
        <v>674.80842151610409</v>
      </c>
      <c r="E35" s="6">
        <v>0.1616645208013224</v>
      </c>
      <c r="F35" s="6"/>
      <c r="G35" s="98"/>
      <c r="H35" s="98"/>
      <c r="I35" s="98"/>
      <c r="J35" s="98"/>
      <c r="K35" s="98"/>
      <c r="L35" s="98"/>
      <c r="M35" s="103"/>
      <c r="N35" s="6"/>
      <c r="O35" s="6"/>
      <c r="P35" s="6"/>
      <c r="Q35" s="6"/>
      <c r="R35" s="6"/>
      <c r="S35" s="6"/>
      <c r="T35" s="96"/>
      <c r="U35" s="98"/>
      <c r="V35" s="98"/>
      <c r="W35" s="98"/>
      <c r="X35" s="98"/>
      <c r="Y35" s="98"/>
      <c r="Z35" s="98"/>
      <c r="AC35" s="100"/>
    </row>
    <row r="36" spans="1:29" x14ac:dyDescent="0.35">
      <c r="B36" s="5">
        <v>203.37508143093584</v>
      </c>
      <c r="C36" s="5">
        <v>146.25701900284653</v>
      </c>
      <c r="D36" s="5">
        <v>689.8303718218018</v>
      </c>
      <c r="E36" s="6">
        <v>0.16223761466525952</v>
      </c>
      <c r="F36" s="6"/>
      <c r="G36" s="98"/>
      <c r="H36" s="98"/>
      <c r="I36" s="98"/>
      <c r="J36" s="98"/>
      <c r="K36" s="98"/>
      <c r="L36" s="98"/>
      <c r="M36" s="103"/>
      <c r="N36" s="6"/>
      <c r="O36" s="6"/>
      <c r="P36" s="6"/>
      <c r="Q36" s="6"/>
      <c r="R36" s="6"/>
      <c r="S36" s="6"/>
      <c r="T36" s="96"/>
      <c r="U36" s="98"/>
      <c r="V36" s="98"/>
      <c r="W36" s="98"/>
      <c r="X36" s="98"/>
      <c r="Y36" s="98"/>
      <c r="Z36" s="98"/>
      <c r="AC36" s="100"/>
    </row>
    <row r="37" spans="1:29" x14ac:dyDescent="0.35">
      <c r="B37" s="5">
        <v>187.68120360267832</v>
      </c>
      <c r="C37" s="5">
        <v>146.09965442819336</v>
      </c>
      <c r="D37" s="5">
        <v>717.35844282206881</v>
      </c>
      <c r="E37" s="6">
        <v>0.16450577002069039</v>
      </c>
      <c r="F37" s="6"/>
      <c r="G37" s="98"/>
      <c r="H37" s="98"/>
      <c r="I37" s="98"/>
      <c r="J37" s="98"/>
      <c r="K37" s="98"/>
      <c r="L37" s="98"/>
      <c r="M37" s="103"/>
      <c r="N37" s="6"/>
      <c r="O37" s="6"/>
      <c r="P37" s="6"/>
      <c r="Q37" s="6"/>
      <c r="R37" s="6"/>
      <c r="S37" s="6"/>
      <c r="U37" s="98"/>
      <c r="V37" s="98"/>
      <c r="W37" s="98"/>
      <c r="X37" s="98"/>
      <c r="Y37" s="98"/>
      <c r="Z37" s="98"/>
      <c r="AC37" s="100"/>
    </row>
    <row r="38" spans="1:29" x14ac:dyDescent="0.35">
      <c r="A38" s="95">
        <v>2018</v>
      </c>
      <c r="B38" s="5">
        <v>184.76564171339504</v>
      </c>
      <c r="C38" s="5">
        <v>139.68847121480778</v>
      </c>
      <c r="D38" s="5">
        <v>721.76363121154202</v>
      </c>
      <c r="E38" s="6">
        <v>0.16380152305173101</v>
      </c>
      <c r="F38" s="6"/>
      <c r="G38" s="98"/>
      <c r="H38" s="98"/>
      <c r="I38" s="98"/>
      <c r="J38" s="98"/>
      <c r="K38" s="98"/>
      <c r="L38" s="98"/>
      <c r="M38" s="103"/>
      <c r="N38" s="6"/>
      <c r="O38" s="6"/>
      <c r="P38" s="6"/>
      <c r="Q38" s="6"/>
      <c r="R38" s="6"/>
      <c r="S38" s="6"/>
      <c r="U38" s="98"/>
      <c r="V38" s="98"/>
      <c r="W38" s="98"/>
      <c r="X38" s="98"/>
      <c r="Y38" s="98"/>
      <c r="Z38" s="98"/>
      <c r="AC38" s="100"/>
    </row>
    <row r="39" spans="1:29" x14ac:dyDescent="0.35">
      <c r="B39" s="5">
        <v>182.81942054452225</v>
      </c>
      <c r="C39" s="5">
        <v>133.5292112239255</v>
      </c>
      <c r="D39" s="5">
        <v>718.14897611611002</v>
      </c>
      <c r="E39" s="6">
        <v>0.15999576250592401</v>
      </c>
      <c r="F39" s="6"/>
      <c r="G39" s="98"/>
      <c r="H39" s="98"/>
      <c r="I39" s="98"/>
      <c r="J39" s="98"/>
      <c r="K39" s="98"/>
      <c r="L39" s="98"/>
      <c r="M39" s="103"/>
      <c r="N39" s="6"/>
      <c r="O39" s="6"/>
      <c r="P39" s="6"/>
      <c r="Q39" s="6"/>
      <c r="R39" s="6"/>
      <c r="S39" s="6"/>
      <c r="U39" s="98"/>
      <c r="V39" s="98"/>
      <c r="W39" s="98"/>
      <c r="X39" s="98"/>
      <c r="Y39" s="98"/>
      <c r="Z39" s="98"/>
      <c r="AC39" s="100"/>
    </row>
    <row r="40" spans="1:29" x14ac:dyDescent="0.35">
      <c r="B40" s="5">
        <v>185.81397993489085</v>
      </c>
      <c r="C40" s="5">
        <v>125.15564445927289</v>
      </c>
      <c r="D40" s="5">
        <v>718.54759936669814</v>
      </c>
      <c r="E40" s="6">
        <v>0.15908665167293165</v>
      </c>
      <c r="F40" s="6"/>
      <c r="G40" s="98"/>
      <c r="H40" s="98"/>
      <c r="I40" s="98"/>
      <c r="J40" s="98"/>
      <c r="K40" s="98"/>
      <c r="L40" s="98"/>
      <c r="M40" s="103"/>
      <c r="N40" s="6"/>
      <c r="O40" s="6"/>
      <c r="P40" s="6"/>
      <c r="Q40" s="6"/>
      <c r="R40" s="6"/>
      <c r="S40" s="6"/>
      <c r="U40" s="98"/>
      <c r="V40" s="98"/>
      <c r="W40" s="98"/>
      <c r="X40" s="98"/>
      <c r="Y40" s="98"/>
      <c r="Z40" s="98"/>
      <c r="AC40" s="100"/>
    </row>
    <row r="41" spans="1:29" x14ac:dyDescent="0.35">
      <c r="B41" s="5">
        <v>183.06958213054594</v>
      </c>
      <c r="C41" s="5">
        <v>114.32292571314494</v>
      </c>
      <c r="D41" s="5">
        <v>701.57906991801815</v>
      </c>
      <c r="E41" s="6">
        <v>0.15513371551392741</v>
      </c>
      <c r="F41" s="6"/>
      <c r="G41" s="98"/>
      <c r="H41" s="98"/>
      <c r="I41" s="98"/>
      <c r="J41" s="98"/>
      <c r="K41" s="98"/>
      <c r="L41" s="98"/>
      <c r="M41" s="103"/>
      <c r="N41" s="6"/>
      <c r="O41" s="6"/>
      <c r="P41" s="6"/>
      <c r="Q41" s="6"/>
      <c r="R41" s="6"/>
      <c r="S41" s="6"/>
      <c r="U41" s="98"/>
      <c r="V41" s="98"/>
      <c r="W41" s="98"/>
      <c r="X41" s="98"/>
      <c r="Y41" s="98"/>
      <c r="Z41" s="98"/>
      <c r="AC41" s="100"/>
    </row>
    <row r="42" spans="1:29" x14ac:dyDescent="0.35">
      <c r="A42" s="95">
        <v>2019</v>
      </c>
      <c r="B42" s="5">
        <v>182.43405888928982</v>
      </c>
      <c r="C42" s="5">
        <v>105.36124480529918</v>
      </c>
      <c r="D42" s="5">
        <v>728.98873699201602</v>
      </c>
      <c r="E42" s="6">
        <v>0.15858284550047308</v>
      </c>
      <c r="F42" s="6"/>
      <c r="G42" s="98"/>
      <c r="H42" s="98"/>
      <c r="I42" s="98"/>
      <c r="J42" s="98"/>
      <c r="K42" s="98"/>
      <c r="L42" s="98"/>
      <c r="M42" s="103"/>
      <c r="N42" s="6"/>
      <c r="O42" s="6"/>
      <c r="P42" s="6"/>
      <c r="Q42" s="6"/>
      <c r="R42" s="6"/>
      <c r="S42" s="6"/>
      <c r="U42" s="104"/>
      <c r="V42" s="104"/>
      <c r="W42" s="104"/>
      <c r="X42" s="98"/>
      <c r="Y42" s="98"/>
      <c r="Z42" s="98"/>
      <c r="AC42" s="100"/>
    </row>
    <row r="43" spans="1:29" x14ac:dyDescent="0.35">
      <c r="B43" s="5">
        <v>176.02019031258558</v>
      </c>
      <c r="C43" s="5">
        <v>100.56836405013878</v>
      </c>
      <c r="D43" s="5">
        <v>726.75591806617854</v>
      </c>
      <c r="E43" s="6">
        <v>0.15431086862868199</v>
      </c>
      <c r="F43" s="6"/>
      <c r="G43" s="98"/>
      <c r="H43" s="98"/>
      <c r="I43" s="98"/>
      <c r="J43" s="98"/>
      <c r="K43" s="98"/>
      <c r="L43" s="98"/>
      <c r="M43" s="103"/>
      <c r="N43" s="6"/>
      <c r="O43" s="6"/>
      <c r="P43" s="6"/>
      <c r="Q43" s="6"/>
      <c r="R43" s="6"/>
      <c r="S43" s="6"/>
      <c r="U43" s="104"/>
      <c r="V43" s="104"/>
      <c r="W43" s="104"/>
      <c r="X43" s="98"/>
      <c r="Y43" s="98"/>
      <c r="Z43" s="98"/>
      <c r="AC43" s="100"/>
    </row>
    <row r="44" spans="1:29" x14ac:dyDescent="0.35">
      <c r="B44" s="5">
        <v>167.07875289364483</v>
      </c>
      <c r="C44" s="5">
        <v>100.07415725293603</v>
      </c>
      <c r="D44" s="5">
        <v>754.52036879969819</v>
      </c>
      <c r="E44" s="6">
        <v>0.15506659389280825</v>
      </c>
      <c r="F44" s="6"/>
      <c r="G44" s="98"/>
      <c r="H44" s="98"/>
      <c r="I44" s="98"/>
      <c r="J44" s="98"/>
      <c r="K44" s="98"/>
      <c r="L44" s="98"/>
      <c r="M44" s="103"/>
      <c r="N44" s="6"/>
      <c r="O44" s="6"/>
      <c r="P44" s="6"/>
      <c r="Q44" s="6"/>
      <c r="R44" s="6"/>
      <c r="S44" s="6"/>
      <c r="U44" s="104"/>
      <c r="V44" s="104"/>
      <c r="W44" s="104"/>
      <c r="X44" s="98"/>
      <c r="Y44" s="98"/>
      <c r="Z44" s="98"/>
      <c r="AC44" s="100"/>
    </row>
    <row r="45" spans="1:29" x14ac:dyDescent="0.35">
      <c r="B45" s="5">
        <v>161.29196199257245</v>
      </c>
      <c r="C45" s="5">
        <v>96.459688520785576</v>
      </c>
      <c r="D45" s="5">
        <v>725.08218532579053</v>
      </c>
      <c r="E45" s="6">
        <v>0.14896634449840085</v>
      </c>
      <c r="F45" s="6"/>
      <c r="G45" s="98"/>
      <c r="H45" s="98"/>
      <c r="I45" s="98"/>
      <c r="J45" s="98"/>
      <c r="K45" s="98"/>
      <c r="L45" s="98"/>
      <c r="M45" s="103"/>
      <c r="N45" s="6"/>
      <c r="O45" s="6"/>
      <c r="P45" s="6"/>
      <c r="Q45" s="6"/>
      <c r="R45" s="6"/>
      <c r="S45" s="6"/>
      <c r="U45" s="104"/>
      <c r="V45" s="104"/>
      <c r="W45" s="104"/>
      <c r="X45" s="98"/>
      <c r="Y45" s="98"/>
      <c r="Z45" s="98"/>
      <c r="AC45" s="100"/>
    </row>
    <row r="46" spans="1:29" x14ac:dyDescent="0.35">
      <c r="A46" s="95">
        <v>2020</v>
      </c>
      <c r="B46" s="5">
        <v>155.45750968062856</v>
      </c>
      <c r="C46" s="5">
        <v>96.420368784680036</v>
      </c>
      <c r="D46" s="5">
        <v>701.66018882918354</v>
      </c>
      <c r="E46" s="6">
        <v>0.14313838520186237</v>
      </c>
      <c r="F46" s="6"/>
      <c r="G46" s="98"/>
      <c r="H46" s="98"/>
      <c r="I46" s="98"/>
      <c r="J46" s="98"/>
      <c r="K46" s="98"/>
      <c r="L46" s="98"/>
      <c r="M46" s="103"/>
      <c r="N46" s="6"/>
      <c r="O46" s="6"/>
      <c r="P46" s="6"/>
      <c r="Q46" s="6"/>
      <c r="R46" s="6"/>
      <c r="S46" s="6"/>
      <c r="U46" s="104"/>
      <c r="V46" s="104"/>
      <c r="W46" s="104"/>
      <c r="X46" s="98"/>
      <c r="Y46" s="98"/>
      <c r="Z46" s="98"/>
      <c r="AC46" s="100"/>
    </row>
    <row r="47" spans="1:29" x14ac:dyDescent="0.35">
      <c r="B47" s="5">
        <v>159.64395470482742</v>
      </c>
      <c r="C47" s="5">
        <v>76.688800417367844</v>
      </c>
      <c r="D47" s="5">
        <v>506.52495609402365</v>
      </c>
      <c r="E47" s="6">
        <v>0.13432524079385474</v>
      </c>
      <c r="F47" s="6"/>
      <c r="G47" s="98"/>
      <c r="H47" s="98"/>
      <c r="I47" s="98"/>
      <c r="J47" s="98"/>
      <c r="K47" s="98"/>
      <c r="L47" s="98"/>
      <c r="M47" s="103"/>
      <c r="N47" s="6"/>
      <c r="O47" s="6"/>
      <c r="P47" s="6"/>
      <c r="Q47" s="6"/>
      <c r="R47" s="6"/>
      <c r="S47" s="6"/>
      <c r="U47" s="104"/>
      <c r="V47" s="104"/>
      <c r="W47" s="104"/>
      <c r="X47" s="98"/>
      <c r="Y47" s="98"/>
      <c r="Z47" s="98"/>
      <c r="AC47" s="100"/>
    </row>
    <row r="48" spans="1:29" x14ac:dyDescent="0.35">
      <c r="A48" s="100"/>
      <c r="B48" s="5">
        <v>166.329254830004</v>
      </c>
      <c r="C48" s="5">
        <v>84.877767528563595</v>
      </c>
      <c r="D48" s="5">
        <v>596.22287741754383</v>
      </c>
      <c r="E48" s="6">
        <v>0.13613307946012729</v>
      </c>
      <c r="F48" s="6"/>
      <c r="G48" s="98"/>
      <c r="H48" s="98"/>
      <c r="I48" s="98"/>
      <c r="J48" s="98"/>
      <c r="K48" s="98"/>
      <c r="L48" s="98"/>
      <c r="M48" s="103"/>
      <c r="N48" s="6"/>
      <c r="O48" s="6"/>
      <c r="P48" s="6"/>
      <c r="Q48" s="6"/>
      <c r="R48" s="6"/>
      <c r="S48" s="6"/>
      <c r="U48" s="104"/>
      <c r="V48" s="104"/>
      <c r="W48" s="104"/>
      <c r="X48" s="98"/>
      <c r="Y48" s="98"/>
      <c r="Z48" s="98"/>
      <c r="AC48" s="100"/>
    </row>
    <row r="49" spans="1:29" x14ac:dyDescent="0.35">
      <c r="A49" s="100"/>
      <c r="B49" s="5">
        <v>174.09582435264093</v>
      </c>
      <c r="C49" s="5">
        <v>88.334100942113139</v>
      </c>
      <c r="D49" s="5">
        <v>629.60812134155708</v>
      </c>
      <c r="E49" s="6">
        <v>0.1362895316076474</v>
      </c>
      <c r="F49" s="6"/>
      <c r="G49" s="98"/>
      <c r="H49" s="98"/>
      <c r="I49" s="98"/>
      <c r="J49" s="98"/>
      <c r="K49" s="98"/>
      <c r="L49" s="98"/>
      <c r="M49" s="103"/>
      <c r="N49" s="6"/>
      <c r="O49" s="6"/>
      <c r="P49" s="6"/>
      <c r="Q49" s="6"/>
      <c r="R49" s="6"/>
      <c r="S49" s="6"/>
      <c r="U49" s="104"/>
      <c r="V49" s="104"/>
      <c r="W49" s="104"/>
      <c r="X49" s="98"/>
      <c r="Y49" s="98"/>
      <c r="Z49" s="98"/>
      <c r="AC49" s="100"/>
    </row>
    <row r="50" spans="1:29" x14ac:dyDescent="0.35">
      <c r="A50" s="95">
        <v>2021</v>
      </c>
      <c r="B50" s="5">
        <v>170.33463535627732</v>
      </c>
      <c r="C50" s="5">
        <v>92.233387928471842</v>
      </c>
      <c r="D50" s="5">
        <v>601.40748873550433</v>
      </c>
      <c r="E50" s="26">
        <v>0.13031977294261463</v>
      </c>
      <c r="F50" s="6"/>
      <c r="G50" s="98"/>
      <c r="H50" s="98"/>
      <c r="I50" s="98"/>
      <c r="J50" s="98"/>
      <c r="K50" s="98"/>
      <c r="L50" s="98"/>
      <c r="M50" s="103"/>
      <c r="N50" s="6"/>
      <c r="O50" s="6"/>
      <c r="P50" s="6"/>
      <c r="Q50" s="6"/>
      <c r="R50" s="6"/>
      <c r="S50" s="6"/>
      <c r="U50" s="104"/>
      <c r="V50" s="104"/>
      <c r="W50" s="104"/>
      <c r="X50" s="98"/>
      <c r="Y50" s="98"/>
      <c r="Z50" s="98"/>
      <c r="AC50" s="100"/>
    </row>
    <row r="51" spans="1:29" x14ac:dyDescent="0.35">
      <c r="A51" s="100"/>
      <c r="B51" s="5">
        <v>163.07183250466764</v>
      </c>
      <c r="C51" s="5">
        <v>92.018494752249495</v>
      </c>
      <c r="D51" s="5">
        <v>606.56187310505243</v>
      </c>
      <c r="E51" s="26">
        <v>0.12887788396606942</v>
      </c>
      <c r="F51" s="6"/>
      <c r="G51" s="98"/>
      <c r="H51" s="98"/>
      <c r="I51" s="98"/>
      <c r="J51" s="98"/>
      <c r="K51" s="98"/>
      <c r="L51" s="98"/>
      <c r="M51" s="103"/>
      <c r="AC51" s="100"/>
    </row>
    <row r="52" spans="1:29" x14ac:dyDescent="0.35">
      <c r="B52" s="5">
        <v>155.04017164241517</v>
      </c>
      <c r="C52" s="5">
        <v>91.104014177792763</v>
      </c>
      <c r="D52" s="5">
        <v>605.74790649981173</v>
      </c>
      <c r="E52" s="26">
        <v>0.13005714857065345</v>
      </c>
      <c r="F52" s="6"/>
      <c r="G52" s="98"/>
      <c r="H52" s="98"/>
      <c r="I52" s="98"/>
      <c r="J52" s="98"/>
      <c r="K52" s="98"/>
      <c r="L52" s="98"/>
      <c r="M52" s="103"/>
      <c r="AC52" s="100"/>
    </row>
    <row r="53" spans="1:29" x14ac:dyDescent="0.35">
      <c r="B53" s="5">
        <v>151.01878627823535</v>
      </c>
      <c r="C53" s="5">
        <v>90.684387021881463</v>
      </c>
      <c r="D53" s="5">
        <v>623.45588225923052</v>
      </c>
      <c r="E53" s="26">
        <v>0.13162598643911091</v>
      </c>
      <c r="F53" s="6"/>
      <c r="G53" s="98"/>
      <c r="H53" s="98"/>
      <c r="I53" s="98"/>
      <c r="J53" s="98"/>
      <c r="K53" s="98"/>
      <c r="L53" s="98"/>
      <c r="M53" s="103"/>
      <c r="AC53" s="100"/>
    </row>
    <row r="54" spans="1:29" x14ac:dyDescent="0.35">
      <c r="A54" s="95">
        <v>2022</v>
      </c>
      <c r="B54" s="5">
        <v>158.41422227244951</v>
      </c>
      <c r="C54" s="5">
        <v>89.686957855037576</v>
      </c>
      <c r="D54" s="5">
        <v>648.71348092868948</v>
      </c>
      <c r="E54" s="26">
        <v>0.13677983491127307</v>
      </c>
      <c r="L54" s="2"/>
      <c r="AC54" s="100"/>
    </row>
    <row r="55" spans="1:29" x14ac:dyDescent="0.35">
      <c r="B55" s="5"/>
      <c r="C55" s="5"/>
      <c r="D55" s="5"/>
      <c r="E55" s="5"/>
      <c r="AA55" s="2"/>
    </row>
    <row r="56" spans="1:29" x14ac:dyDescent="0.35">
      <c r="A56" t="s">
        <v>105</v>
      </c>
    </row>
    <row r="57" spans="1:29" x14ac:dyDescent="0.35">
      <c r="A57" s="100"/>
    </row>
    <row r="58" spans="1:29" x14ac:dyDescent="0.35">
      <c r="A58" s="100"/>
    </row>
    <row r="59" spans="1:29" x14ac:dyDescent="0.35">
      <c r="A59" s="100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6" zoomScale="71" zoomScaleNormal="71" workbookViewId="0">
      <selection activeCell="G16" sqref="G16:K16"/>
    </sheetView>
  </sheetViews>
  <sheetFormatPr defaultRowHeight="12.5" x14ac:dyDescent="0.25"/>
  <cols>
    <col min="1" max="6" width="8.7265625" style="107"/>
    <col min="7" max="17" width="23" style="107" customWidth="1"/>
    <col min="18" max="16384" width="8.7265625" style="107"/>
  </cols>
  <sheetData>
    <row r="1" spans="1:17" ht="26" x14ac:dyDescent="0.6">
      <c r="A1" s="106" t="s">
        <v>110</v>
      </c>
      <c r="B1" s="7"/>
      <c r="C1" s="7"/>
      <c r="D1" s="7"/>
      <c r="E1" s="7"/>
      <c r="F1" s="7"/>
    </row>
    <row r="2" spans="1:17" ht="14.5" x14ac:dyDescent="0.35">
      <c r="A2" s="9" t="s">
        <v>111</v>
      </c>
      <c r="B2" s="7"/>
      <c r="C2" s="7"/>
      <c r="D2" s="7"/>
      <c r="E2" s="7"/>
      <c r="F2" s="7"/>
    </row>
    <row r="3" spans="1:17" ht="14.5" x14ac:dyDescent="0.35">
      <c r="A3" s="108" t="s">
        <v>112</v>
      </c>
      <c r="B3" s="7"/>
      <c r="C3" s="7"/>
      <c r="D3" s="7"/>
      <c r="E3" s="7"/>
      <c r="F3" s="7"/>
    </row>
    <row r="4" spans="1:17" ht="14.5" x14ac:dyDescent="0.35">
      <c r="A4" s="7"/>
      <c r="B4" s="109"/>
      <c r="C4" s="109"/>
      <c r="D4" s="109"/>
      <c r="E4" s="109"/>
      <c r="F4" s="109"/>
      <c r="G4" s="110" t="s">
        <v>113</v>
      </c>
      <c r="H4" s="110"/>
      <c r="I4" s="110"/>
      <c r="J4" s="110"/>
      <c r="K4" s="110"/>
      <c r="L4" s="110"/>
      <c r="M4" s="110" t="s">
        <v>114</v>
      </c>
      <c r="N4" s="110"/>
      <c r="O4" s="110"/>
      <c r="P4" s="110"/>
      <c r="Q4" s="110"/>
    </row>
    <row r="5" spans="1:17" ht="14.5" x14ac:dyDescent="0.35">
      <c r="A5" s="111"/>
      <c r="B5" s="41" t="s">
        <v>115</v>
      </c>
      <c r="C5" s="41" t="s">
        <v>116</v>
      </c>
      <c r="D5" s="41" t="s">
        <v>117</v>
      </c>
      <c r="E5" s="41" t="s">
        <v>118</v>
      </c>
      <c r="F5" s="111"/>
      <c r="G5" s="112" t="s">
        <v>115</v>
      </c>
      <c r="H5" s="112" t="s">
        <v>116</v>
      </c>
      <c r="I5" s="112" t="s">
        <v>117</v>
      </c>
      <c r="J5" s="112" t="s">
        <v>118</v>
      </c>
      <c r="K5" s="112" t="s">
        <v>20</v>
      </c>
      <c r="L5" s="41"/>
      <c r="M5" s="41" t="s">
        <v>115</v>
      </c>
      <c r="N5" s="41" t="s">
        <v>116</v>
      </c>
      <c r="O5" s="41" t="s">
        <v>117</v>
      </c>
      <c r="P5" s="41" t="s">
        <v>118</v>
      </c>
      <c r="Q5" s="41" t="s">
        <v>20</v>
      </c>
    </row>
    <row r="6" spans="1:17" ht="14.5" x14ac:dyDescent="0.35">
      <c r="A6" s="111">
        <v>2011</v>
      </c>
      <c r="B6" s="113">
        <f>G6/M6</f>
        <v>5.6007756603728157E-2</v>
      </c>
      <c r="C6" s="113">
        <f>H6/N6</f>
        <v>0.11854111962433433</v>
      </c>
      <c r="D6" s="113">
        <f>I6/O6</f>
        <v>5.9580491571226357E-2</v>
      </c>
      <c r="E6" s="113">
        <f>J6/P6</f>
        <v>7.5730150552940398E-2</v>
      </c>
      <c r="F6" s="111"/>
      <c r="G6" s="41">
        <v>25590</v>
      </c>
      <c r="H6" s="41">
        <v>41804</v>
      </c>
      <c r="I6" s="41">
        <v>2315</v>
      </c>
      <c r="J6" s="41">
        <v>81292</v>
      </c>
      <c r="K6" s="41">
        <v>151001</v>
      </c>
      <c r="L6" s="41"/>
      <c r="M6" s="112">
        <v>456901</v>
      </c>
      <c r="N6" s="107">
        <v>352654</v>
      </c>
      <c r="O6" s="107">
        <v>38855</v>
      </c>
      <c r="P6" s="112">
        <v>1073443</v>
      </c>
      <c r="Q6" s="112">
        <v>1921853</v>
      </c>
    </row>
    <row r="7" spans="1:17" ht="14.5" x14ac:dyDescent="0.35">
      <c r="A7" s="111">
        <v>2012</v>
      </c>
      <c r="B7" s="113">
        <f t="shared" ref="B7:E15" si="0">G7/M7</f>
        <v>1.0377934868643437E-2</v>
      </c>
      <c r="C7" s="113">
        <f t="shared" si="0"/>
        <v>0.10355413445670113</v>
      </c>
      <c r="D7" s="113">
        <f>I7/O7</f>
        <v>0.16987387112753877</v>
      </c>
      <c r="E7" s="113">
        <f t="shared" si="0"/>
        <v>6.8183949811027128E-2</v>
      </c>
      <c r="F7" s="111"/>
      <c r="G7" s="112">
        <v>4943</v>
      </c>
      <c r="H7" s="112">
        <v>38151</v>
      </c>
      <c r="I7" s="112">
        <v>4458</v>
      </c>
      <c r="J7" s="41">
        <v>78513</v>
      </c>
      <c r="K7" s="112">
        <v>126065</v>
      </c>
      <c r="L7" s="41"/>
      <c r="M7" s="112">
        <v>476299</v>
      </c>
      <c r="N7" s="107">
        <v>368416</v>
      </c>
      <c r="O7" s="107">
        <v>26243</v>
      </c>
      <c r="P7" s="112">
        <v>1151488</v>
      </c>
      <c r="Q7" s="112">
        <v>2022446</v>
      </c>
    </row>
    <row r="8" spans="1:17" ht="14.5" x14ac:dyDescent="0.35">
      <c r="A8" s="111">
        <v>2013</v>
      </c>
      <c r="B8" s="113">
        <f>G8/M8</f>
        <v>-3.001460603823251E-3</v>
      </c>
      <c r="C8" s="113">
        <f t="shared" si="0"/>
        <v>0.10829878704130201</v>
      </c>
      <c r="D8" s="113">
        <f t="shared" si="0"/>
        <v>0.16373267484467102</v>
      </c>
      <c r="E8" s="113">
        <f t="shared" si="0"/>
        <v>8.921878638424062E-2</v>
      </c>
      <c r="F8" s="111"/>
      <c r="G8" s="112">
        <v>-1496</v>
      </c>
      <c r="H8" s="112">
        <v>42321</v>
      </c>
      <c r="I8" s="112">
        <v>4111</v>
      </c>
      <c r="J8" s="41">
        <v>108430</v>
      </c>
      <c r="K8" s="112">
        <v>153366</v>
      </c>
      <c r="L8" s="41"/>
      <c r="M8" s="112">
        <v>498424</v>
      </c>
      <c r="N8" s="107">
        <v>390780</v>
      </c>
      <c r="O8" s="107">
        <v>25108</v>
      </c>
      <c r="P8" s="112">
        <v>1215327</v>
      </c>
      <c r="Q8" s="112">
        <v>2129639</v>
      </c>
    </row>
    <row r="9" spans="1:17" ht="14.5" x14ac:dyDescent="0.35">
      <c r="A9" s="111">
        <v>2014</v>
      </c>
      <c r="B9" s="113">
        <f t="shared" si="0"/>
        <v>6.1248887748584779E-3</v>
      </c>
      <c r="C9" s="113">
        <f>H9/N9</f>
        <v>7.9730528474680068E-2</v>
      </c>
      <c r="D9" s="113">
        <f t="shared" si="0"/>
        <v>5.8162368869825849E-2</v>
      </c>
      <c r="E9" s="113">
        <f>J9/P9</f>
        <v>7.7408108946030701E-2</v>
      </c>
      <c r="F9" s="111"/>
      <c r="G9" s="112">
        <v>3366</v>
      </c>
      <c r="H9" s="112">
        <v>33588</v>
      </c>
      <c r="I9" s="112">
        <v>2251</v>
      </c>
      <c r="J9" s="41">
        <v>107112</v>
      </c>
      <c r="K9" s="112">
        <v>146317</v>
      </c>
      <c r="L9" s="41"/>
      <c r="M9" s="112">
        <v>549561</v>
      </c>
      <c r="N9" s="107">
        <v>421269</v>
      </c>
      <c r="O9" s="107">
        <v>38702</v>
      </c>
      <c r="P9" s="112">
        <v>1383731</v>
      </c>
      <c r="Q9" s="112">
        <v>2393263</v>
      </c>
    </row>
    <row r="10" spans="1:17" ht="14.5" x14ac:dyDescent="0.35">
      <c r="A10" s="111">
        <v>2015</v>
      </c>
      <c r="B10" s="113">
        <f t="shared" si="0"/>
        <v>-2.8037192443958268E-2</v>
      </c>
      <c r="C10" s="113">
        <f t="shared" si="0"/>
        <v>6.7100390099005744E-2</v>
      </c>
      <c r="D10" s="113">
        <f>I10/O10</f>
        <v>9.5179431022289138E-2</v>
      </c>
      <c r="E10" s="113">
        <f t="shared" si="0"/>
        <v>6.0592905362389662E-2</v>
      </c>
      <c r="F10" s="111"/>
      <c r="G10" s="112">
        <v>-13738</v>
      </c>
      <c r="H10" s="112">
        <v>31942</v>
      </c>
      <c r="I10" s="112">
        <v>4172</v>
      </c>
      <c r="J10" s="41">
        <v>99936</v>
      </c>
      <c r="K10" s="112">
        <v>122312</v>
      </c>
      <c r="L10" s="41"/>
      <c r="M10" s="112">
        <v>489992</v>
      </c>
      <c r="N10" s="107">
        <v>476033</v>
      </c>
      <c r="O10" s="107">
        <v>43833</v>
      </c>
      <c r="P10" s="112">
        <v>1649302</v>
      </c>
      <c r="Q10" s="112">
        <v>2659160</v>
      </c>
    </row>
    <row r="11" spans="1:17" ht="14.5" x14ac:dyDescent="0.35">
      <c r="A11" s="111">
        <v>2016</v>
      </c>
      <c r="B11" s="113">
        <f t="shared" si="0"/>
        <v>4.9917071486904031E-2</v>
      </c>
      <c r="C11" s="113">
        <f t="shared" si="0"/>
        <v>7.6481067024958396E-2</v>
      </c>
      <c r="D11" s="113">
        <f t="shared" si="0"/>
        <v>6.428914573148331E-2</v>
      </c>
      <c r="E11" s="113">
        <f t="shared" si="0"/>
        <v>5.252617835174158E-2</v>
      </c>
      <c r="F11" s="111"/>
      <c r="G11" s="112">
        <v>23716</v>
      </c>
      <c r="H11" s="112">
        <v>40529</v>
      </c>
      <c r="I11" s="112">
        <v>2275</v>
      </c>
      <c r="J11" s="41">
        <v>104758</v>
      </c>
      <c r="K11" s="112">
        <v>171278</v>
      </c>
      <c r="L11" s="41"/>
      <c r="M11" s="112">
        <v>475108</v>
      </c>
      <c r="N11" s="107">
        <v>529922</v>
      </c>
      <c r="O11" s="107">
        <v>35387</v>
      </c>
      <c r="P11" s="112">
        <v>1994396</v>
      </c>
      <c r="Q11" s="112">
        <v>3034813</v>
      </c>
    </row>
    <row r="12" spans="1:17" ht="14.5" x14ac:dyDescent="0.35">
      <c r="A12" s="111">
        <v>2017</v>
      </c>
      <c r="B12" s="113">
        <f t="shared" si="0"/>
        <v>2.1041337043301144E-2</v>
      </c>
      <c r="C12" s="113">
        <f t="shared" si="0"/>
        <v>0.11343770189497825</v>
      </c>
      <c r="D12" s="113">
        <f t="shared" si="0"/>
        <v>9.8777390894572867E-2</v>
      </c>
      <c r="E12" s="113">
        <f t="shared" si="0"/>
        <v>7.0669711216578751E-2</v>
      </c>
      <c r="F12" s="111"/>
      <c r="G12" s="112">
        <v>10413</v>
      </c>
      <c r="H12" s="112">
        <v>53026</v>
      </c>
      <c r="I12" s="112">
        <v>3773</v>
      </c>
      <c r="J12" s="41">
        <v>152208</v>
      </c>
      <c r="K12" s="112">
        <v>219420</v>
      </c>
      <c r="L12" s="41"/>
      <c r="M12" s="112">
        <v>494883</v>
      </c>
      <c r="N12" s="114">
        <v>467446</v>
      </c>
      <c r="O12" s="107">
        <v>38197</v>
      </c>
      <c r="P12" s="112">
        <v>2153794</v>
      </c>
      <c r="Q12" s="112">
        <v>3154320</v>
      </c>
    </row>
    <row r="13" spans="1:17" ht="14.5" x14ac:dyDescent="0.35">
      <c r="A13" s="111">
        <v>2018</v>
      </c>
      <c r="B13" s="113">
        <f t="shared" si="0"/>
        <v>1.8639927743162824E-2</v>
      </c>
      <c r="C13" s="113">
        <f t="shared" si="0"/>
        <v>8.3896418388470104E-2</v>
      </c>
      <c r="D13" s="113">
        <f t="shared" si="0"/>
        <v>0.10880755440377721</v>
      </c>
      <c r="E13" s="113">
        <f t="shared" si="0"/>
        <v>4.0006047059496182E-2</v>
      </c>
      <c r="F13" s="115"/>
      <c r="G13" s="112">
        <v>8936</v>
      </c>
      <c r="H13" s="112">
        <v>40812</v>
      </c>
      <c r="I13" s="112">
        <v>3065</v>
      </c>
      <c r="J13" s="41">
        <v>82565</v>
      </c>
      <c r="K13" s="112">
        <v>135378</v>
      </c>
      <c r="M13" s="112">
        <v>479401</v>
      </c>
      <c r="N13" s="107">
        <v>486457</v>
      </c>
      <c r="O13" s="107">
        <v>28169</v>
      </c>
      <c r="P13" s="112">
        <v>2063813</v>
      </c>
      <c r="Q13" s="112">
        <v>3057840</v>
      </c>
    </row>
    <row r="14" spans="1:17" ht="14.5" x14ac:dyDescent="0.35">
      <c r="A14" s="111">
        <v>2019</v>
      </c>
      <c r="B14" s="113">
        <f t="shared" si="0"/>
        <v>3.9346651754996347E-2</v>
      </c>
      <c r="C14" s="113">
        <f t="shared" si="0"/>
        <v>4.7577022959632904E-2</v>
      </c>
      <c r="D14" s="113">
        <f t="shared" si="0"/>
        <v>3.0656638899193955E-2</v>
      </c>
      <c r="E14" s="113">
        <f t="shared" si="0"/>
        <v>3.5747397772905982E-2</v>
      </c>
      <c r="F14" s="115"/>
      <c r="G14" s="112">
        <v>20300</v>
      </c>
      <c r="H14" s="112">
        <v>23505</v>
      </c>
      <c r="I14" s="112">
        <v>909</v>
      </c>
      <c r="J14" s="41">
        <v>76458</v>
      </c>
      <c r="K14" s="112">
        <v>121172</v>
      </c>
      <c r="M14" s="112">
        <v>515927</v>
      </c>
      <c r="N14" s="112">
        <v>494041</v>
      </c>
      <c r="O14" s="112">
        <v>29651</v>
      </c>
      <c r="P14" s="112">
        <v>2138841</v>
      </c>
      <c r="Q14" s="112">
        <v>3178460</v>
      </c>
    </row>
    <row r="15" spans="1:17" ht="14.5" x14ac:dyDescent="0.35">
      <c r="A15" s="111">
        <v>2020</v>
      </c>
      <c r="B15" s="113">
        <f t="shared" si="0"/>
        <v>0.13391165542438485</v>
      </c>
      <c r="C15" s="113">
        <f t="shared" si="0"/>
        <v>0.1082730306664879</v>
      </c>
      <c r="D15" s="113">
        <f t="shared" si="0"/>
        <v>2.9523574426067636E-2</v>
      </c>
      <c r="E15" s="113">
        <f t="shared" si="0"/>
        <v>3.911954817723233E-2</v>
      </c>
      <c r="F15" s="115"/>
      <c r="G15" s="112">
        <v>69126</v>
      </c>
      <c r="H15" s="112">
        <v>59760</v>
      </c>
      <c r="I15" s="112">
        <v>2392</v>
      </c>
      <c r="J15" s="41">
        <v>101536</v>
      </c>
      <c r="K15" s="112">
        <v>232814</v>
      </c>
      <c r="M15" s="112">
        <v>516206</v>
      </c>
      <c r="N15" s="5">
        <v>551938</v>
      </c>
      <c r="O15" s="5">
        <v>81020</v>
      </c>
      <c r="P15" s="112">
        <v>2595531</v>
      </c>
      <c r="Q15" s="5">
        <v>3744695</v>
      </c>
    </row>
    <row r="16" spans="1:17" ht="14.5" x14ac:dyDescent="0.35">
      <c r="A16" s="111">
        <v>2021</v>
      </c>
      <c r="B16" s="113">
        <f>G16/M16</f>
        <v>5.0848650270168175E-2</v>
      </c>
      <c r="C16" s="113">
        <f>H16/N16</f>
        <v>9.6906556819772435E-2</v>
      </c>
      <c r="D16" s="113">
        <f>I16/O16</f>
        <v>4.8541656975391916E-2</v>
      </c>
      <c r="E16" s="113">
        <f>J16/P16</f>
        <v>4.3461140801339879E-2</v>
      </c>
      <c r="F16" s="115"/>
      <c r="G16" s="116">
        <v>27460</v>
      </c>
      <c r="H16" s="117">
        <v>48462</v>
      </c>
      <c r="I16" s="118">
        <v>2087</v>
      </c>
      <c r="J16" s="112">
        <f>K16-SUM(G16:I16)</f>
        <v>111478</v>
      </c>
      <c r="K16" s="119">
        <v>189487</v>
      </c>
      <c r="M16" s="116">
        <v>540034</v>
      </c>
      <c r="N16" s="117">
        <v>500090</v>
      </c>
      <c r="O16" s="118">
        <v>42994</v>
      </c>
      <c r="P16" s="112">
        <f>Q16-SUM(M16:O16)</f>
        <v>2565004</v>
      </c>
      <c r="Q16" s="119">
        <v>3648122</v>
      </c>
    </row>
    <row r="17" spans="1:6" ht="14.5" x14ac:dyDescent="0.35">
      <c r="A17" s="27" t="s">
        <v>119</v>
      </c>
      <c r="B17" s="115"/>
      <c r="C17" s="115"/>
      <c r="D17" s="7"/>
      <c r="E17" s="7"/>
      <c r="F17" s="7"/>
    </row>
  </sheetData>
  <conditionalFormatting sqref="A8 F8">
    <cfRule type="cellIs" dxfId="6" priority="1" stopIfTrue="1" operator="lessThan">
      <formula>0</formula>
    </cfRule>
  </conditionalFormatting>
  <conditionalFormatting sqref="F13:F16">
    <cfRule type="cellIs" dxfId="5" priority="3" stopIfTrue="1" operator="lessThan">
      <formula>0</formula>
    </cfRule>
  </conditionalFormatting>
  <conditionalFormatting sqref="A10 F10">
    <cfRule type="cellIs" dxfId="4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80" zoomScaleNormal="8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RowHeight="14.5" x14ac:dyDescent="0.35"/>
  <cols>
    <col min="3" max="6" width="8.7265625" style="120"/>
    <col min="17" max="17" width="20.36328125" customWidth="1"/>
  </cols>
  <sheetData>
    <row r="1" spans="1:20" ht="26" x14ac:dyDescent="0.6">
      <c r="C1" s="126" t="s">
        <v>124</v>
      </c>
      <c r="D1" s="9"/>
      <c r="E1" s="9"/>
      <c r="F1" s="9"/>
      <c r="N1" s="9"/>
      <c r="O1" s="9"/>
      <c r="P1" s="9"/>
      <c r="Q1" s="9"/>
    </row>
    <row r="2" spans="1:20" x14ac:dyDescent="0.35">
      <c r="G2" s="9" t="s">
        <v>123</v>
      </c>
      <c r="H2" s="9"/>
      <c r="I2" s="9"/>
      <c r="J2" s="9"/>
      <c r="K2" s="9"/>
      <c r="N2" s="125" t="s">
        <v>122</v>
      </c>
      <c r="O2" s="9"/>
      <c r="P2" s="9"/>
      <c r="Q2" s="9"/>
      <c r="S2" t="s">
        <v>73</v>
      </c>
      <c r="T2" s="125" t="s">
        <v>121</v>
      </c>
    </row>
    <row r="3" spans="1:20" x14ac:dyDescent="0.35">
      <c r="C3" s="125" t="s">
        <v>0</v>
      </c>
      <c r="D3" s="125" t="s">
        <v>10</v>
      </c>
      <c r="E3" s="125" t="s">
        <v>13</v>
      </c>
      <c r="G3" s="125" t="s">
        <v>0</v>
      </c>
      <c r="H3" s="125" t="s">
        <v>10</v>
      </c>
      <c r="I3" s="125" t="s">
        <v>12</v>
      </c>
      <c r="J3" s="125" t="s">
        <v>13</v>
      </c>
      <c r="K3" s="125" t="s">
        <v>120</v>
      </c>
      <c r="N3" s="10" t="s">
        <v>0</v>
      </c>
      <c r="O3" s="125" t="s">
        <v>10</v>
      </c>
      <c r="P3" s="125" t="s">
        <v>12</v>
      </c>
      <c r="Q3" s="125" t="s">
        <v>13</v>
      </c>
      <c r="T3" s="125"/>
    </row>
    <row r="4" spans="1:20" x14ac:dyDescent="0.35">
      <c r="A4" s="27">
        <v>2010</v>
      </c>
      <c r="B4" s="27">
        <v>1</v>
      </c>
      <c r="C4" s="122">
        <f t="shared" ref="C4:C51" si="0">N4/1000</f>
        <v>16.833922261484098</v>
      </c>
      <c r="D4" s="122">
        <f t="shared" ref="D4:D50" si="1">O4/1000</f>
        <v>47.871024734982328</v>
      </c>
      <c r="E4" s="122">
        <f t="shared" ref="E4:E50" si="2">Q4/1000</f>
        <v>95.719081272084793</v>
      </c>
      <c r="G4" s="123">
        <v>9528</v>
      </c>
      <c r="H4" s="123">
        <v>27095</v>
      </c>
      <c r="I4" s="123">
        <v>2221</v>
      </c>
      <c r="J4" s="123">
        <v>54177</v>
      </c>
      <c r="K4" s="123">
        <v>93021</v>
      </c>
      <c r="N4" s="53">
        <f t="shared" ref="N4:N50" si="3">G4/T4</f>
        <v>16833.922261484098</v>
      </c>
      <c r="O4" s="53">
        <f t="shared" ref="O4:O50" si="4">H4/T4</f>
        <v>47871.024734982326</v>
      </c>
      <c r="P4" s="53">
        <f t="shared" ref="P4:P50" si="5">I4/T4</f>
        <v>3924.0282685512361</v>
      </c>
      <c r="Q4" s="53">
        <f t="shared" ref="Q4:Q50" si="6">J4/T4</f>
        <v>95719.08127208479</v>
      </c>
      <c r="S4" s="21">
        <v>56.6</v>
      </c>
      <c r="T4">
        <f>S4/$S$51</f>
        <v>0.56600000000000006</v>
      </c>
    </row>
    <row r="5" spans="1:20" x14ac:dyDescent="0.35">
      <c r="A5" s="27"/>
      <c r="B5" s="27">
        <v>2</v>
      </c>
      <c r="C5" s="122">
        <f t="shared" si="0"/>
        <v>33.047535211267615</v>
      </c>
      <c r="D5" s="122">
        <f t="shared" si="1"/>
        <v>50.140845070422543</v>
      </c>
      <c r="E5" s="122">
        <f t="shared" si="2"/>
        <v>97.922535211267615</v>
      </c>
      <c r="G5" s="123">
        <v>18771</v>
      </c>
      <c r="H5" s="123">
        <v>28480</v>
      </c>
      <c r="I5" s="123">
        <v>4457</v>
      </c>
      <c r="J5" s="123">
        <v>55620</v>
      </c>
      <c r="K5" s="123">
        <v>107328</v>
      </c>
      <c r="N5" s="53">
        <f t="shared" si="3"/>
        <v>33047.535211267612</v>
      </c>
      <c r="O5" s="53">
        <f t="shared" si="4"/>
        <v>50140.84507042254</v>
      </c>
      <c r="P5" s="53">
        <f t="shared" si="5"/>
        <v>7846.8309859154933</v>
      </c>
      <c r="Q5" s="53">
        <f t="shared" si="6"/>
        <v>97922.535211267619</v>
      </c>
      <c r="S5" s="21">
        <v>56.8</v>
      </c>
      <c r="T5">
        <f t="shared" ref="T5:T51" si="7">S5/$S$51</f>
        <v>0.56799999999999995</v>
      </c>
    </row>
    <row r="6" spans="1:20" x14ac:dyDescent="0.35">
      <c r="A6" s="27"/>
      <c r="B6" s="27">
        <v>3</v>
      </c>
      <c r="C6" s="122">
        <f t="shared" si="0"/>
        <v>29.846422338568935</v>
      </c>
      <c r="D6" s="122">
        <f t="shared" si="1"/>
        <v>49.109947643979062</v>
      </c>
      <c r="E6" s="122">
        <f t="shared" si="2"/>
        <v>109.21291448516581</v>
      </c>
      <c r="G6" s="123">
        <v>17102</v>
      </c>
      <c r="H6" s="123">
        <v>28140</v>
      </c>
      <c r="I6" s="123">
        <v>3329</v>
      </c>
      <c r="J6" s="123">
        <v>62579</v>
      </c>
      <c r="K6" s="123">
        <v>111150</v>
      </c>
      <c r="N6" s="53">
        <f t="shared" si="3"/>
        <v>29846.422338568937</v>
      </c>
      <c r="O6" s="53">
        <f t="shared" si="4"/>
        <v>49109.94764397906</v>
      </c>
      <c r="P6" s="53">
        <f t="shared" si="5"/>
        <v>5809.77312390925</v>
      </c>
      <c r="Q6" s="53">
        <f t="shared" si="6"/>
        <v>109212.91448516581</v>
      </c>
      <c r="S6" s="21">
        <v>57.3</v>
      </c>
      <c r="T6">
        <f t="shared" si="7"/>
        <v>0.57299999999999995</v>
      </c>
    </row>
    <row r="7" spans="1:20" x14ac:dyDescent="0.35">
      <c r="A7" s="27"/>
      <c r="B7" s="27">
        <v>4</v>
      </c>
      <c r="C7" s="122">
        <f t="shared" si="0"/>
        <v>48.874999999999993</v>
      </c>
      <c r="D7" s="122">
        <f t="shared" si="1"/>
        <v>64.184027777777771</v>
      </c>
      <c r="E7" s="122">
        <f t="shared" si="2"/>
        <v>104.77430555555554</v>
      </c>
      <c r="G7" s="123">
        <v>28152</v>
      </c>
      <c r="H7" s="123">
        <v>36970</v>
      </c>
      <c r="I7" s="123">
        <v>3606</v>
      </c>
      <c r="J7" s="123">
        <v>60350</v>
      </c>
      <c r="K7" s="123">
        <v>129078</v>
      </c>
      <c r="N7" s="53">
        <f t="shared" si="3"/>
        <v>48874.999999999993</v>
      </c>
      <c r="O7" s="53">
        <f t="shared" si="4"/>
        <v>64184.027777777774</v>
      </c>
      <c r="P7" s="53">
        <f t="shared" si="5"/>
        <v>6260.4166666666661</v>
      </c>
      <c r="Q7" s="53">
        <f t="shared" si="6"/>
        <v>104774.30555555555</v>
      </c>
      <c r="S7" s="21">
        <v>57.6</v>
      </c>
      <c r="T7">
        <f t="shared" si="7"/>
        <v>0.57600000000000007</v>
      </c>
    </row>
    <row r="8" spans="1:20" x14ac:dyDescent="0.35">
      <c r="A8" s="27">
        <v>2011</v>
      </c>
      <c r="B8" s="27">
        <v>1</v>
      </c>
      <c r="C8" s="122">
        <f t="shared" si="0"/>
        <v>33.850594227504246</v>
      </c>
      <c r="D8" s="122">
        <f t="shared" si="1"/>
        <v>51.398981324278445</v>
      </c>
      <c r="E8" s="122">
        <f t="shared" si="2"/>
        <v>115.90152801358235</v>
      </c>
      <c r="G8" s="124">
        <v>19938</v>
      </c>
      <c r="H8" s="124">
        <v>30274</v>
      </c>
      <c r="I8" s="123">
        <v>1234</v>
      </c>
      <c r="J8" s="123">
        <v>68266</v>
      </c>
      <c r="K8" s="124">
        <v>119712</v>
      </c>
      <c r="N8" s="53">
        <f t="shared" si="3"/>
        <v>33850.594227504247</v>
      </c>
      <c r="O8" s="53">
        <f t="shared" si="4"/>
        <v>51398.981324278444</v>
      </c>
      <c r="P8" s="53">
        <f t="shared" si="5"/>
        <v>2095.0764006791173</v>
      </c>
      <c r="Q8" s="53">
        <f t="shared" si="6"/>
        <v>115901.52801358236</v>
      </c>
      <c r="S8" s="21">
        <v>58.9</v>
      </c>
      <c r="T8">
        <f t="shared" si="7"/>
        <v>0.58899999999999997</v>
      </c>
    </row>
    <row r="9" spans="1:20" x14ac:dyDescent="0.35">
      <c r="A9" s="27"/>
      <c r="B9" s="27">
        <v>2</v>
      </c>
      <c r="C9" s="122">
        <f t="shared" si="0"/>
        <v>36.832495812395308</v>
      </c>
      <c r="D9" s="122">
        <f t="shared" si="1"/>
        <v>51.484087102177561</v>
      </c>
      <c r="E9" s="122">
        <f t="shared" si="2"/>
        <v>101.59798994974875</v>
      </c>
      <c r="G9" s="123">
        <v>21989</v>
      </c>
      <c r="H9" s="123">
        <v>30736</v>
      </c>
      <c r="I9" s="123">
        <v>835</v>
      </c>
      <c r="J9" s="123">
        <v>60654</v>
      </c>
      <c r="K9" s="123">
        <v>114214</v>
      </c>
      <c r="N9" s="53">
        <f t="shared" si="3"/>
        <v>36832.495812395311</v>
      </c>
      <c r="O9" s="53">
        <f t="shared" si="4"/>
        <v>51484.08710217756</v>
      </c>
      <c r="P9" s="53">
        <f t="shared" si="5"/>
        <v>1398.6599664991625</v>
      </c>
      <c r="Q9" s="53">
        <f t="shared" si="6"/>
        <v>101597.98994974875</v>
      </c>
      <c r="S9" s="21">
        <v>59.7</v>
      </c>
      <c r="T9">
        <f t="shared" si="7"/>
        <v>0.59699999999999998</v>
      </c>
    </row>
    <row r="10" spans="1:20" x14ac:dyDescent="0.35">
      <c r="A10" s="27"/>
      <c r="B10" s="27">
        <v>3</v>
      </c>
      <c r="C10" s="122">
        <f t="shared" si="0"/>
        <v>40.514851485148519</v>
      </c>
      <c r="D10" s="122">
        <f t="shared" si="1"/>
        <v>57.376237623762378</v>
      </c>
      <c r="E10" s="122">
        <f t="shared" si="2"/>
        <v>152.29207920792078</v>
      </c>
      <c r="G10" s="124">
        <v>24552</v>
      </c>
      <c r="H10" s="124">
        <v>34770</v>
      </c>
      <c r="I10" s="124">
        <v>3829</v>
      </c>
      <c r="J10" s="123">
        <v>92289</v>
      </c>
      <c r="K10" s="124">
        <v>155440</v>
      </c>
      <c r="N10" s="53">
        <f t="shared" si="3"/>
        <v>40514.851485148516</v>
      </c>
      <c r="O10" s="53">
        <f t="shared" si="4"/>
        <v>57376.237623762376</v>
      </c>
      <c r="P10" s="53">
        <f t="shared" si="5"/>
        <v>6318.4818481848188</v>
      </c>
      <c r="Q10" s="53">
        <f t="shared" si="6"/>
        <v>152292.07920792079</v>
      </c>
      <c r="S10" s="21">
        <v>60.6</v>
      </c>
      <c r="T10">
        <f t="shared" si="7"/>
        <v>0.60599999999999998</v>
      </c>
    </row>
    <row r="11" spans="1:20" x14ac:dyDescent="0.35">
      <c r="A11" s="27"/>
      <c r="B11" s="27">
        <v>4</v>
      </c>
      <c r="C11" s="122">
        <f t="shared" si="0"/>
        <v>41.882160392798696</v>
      </c>
      <c r="D11" s="122">
        <f t="shared" si="1"/>
        <v>68.418985270049106</v>
      </c>
      <c r="E11" s="122">
        <f t="shared" si="2"/>
        <v>133.04746317512274</v>
      </c>
      <c r="G11" s="124">
        <v>25590</v>
      </c>
      <c r="H11" s="124">
        <v>41804</v>
      </c>
      <c r="I11" s="124">
        <v>2315</v>
      </c>
      <c r="J11" s="123">
        <v>81292</v>
      </c>
      <c r="K11" s="124">
        <v>151001</v>
      </c>
      <c r="N11" s="53">
        <f t="shared" si="3"/>
        <v>41882.160392798694</v>
      </c>
      <c r="O11" s="53">
        <f t="shared" si="4"/>
        <v>68418.985270049103</v>
      </c>
      <c r="P11" s="53">
        <f t="shared" si="5"/>
        <v>3788.8707037643208</v>
      </c>
      <c r="Q11" s="53">
        <f t="shared" si="6"/>
        <v>133047.46317512274</v>
      </c>
      <c r="S11" s="21">
        <v>61.1</v>
      </c>
      <c r="T11">
        <f t="shared" si="7"/>
        <v>0.61099999999999999</v>
      </c>
    </row>
    <row r="12" spans="1:20" x14ac:dyDescent="0.35">
      <c r="A12" s="27">
        <v>2012</v>
      </c>
      <c r="B12" s="27">
        <v>1</v>
      </c>
      <c r="C12" s="122">
        <f t="shared" si="0"/>
        <v>33.907199999999996</v>
      </c>
      <c r="D12" s="122">
        <f t="shared" si="1"/>
        <v>62.836800000000004</v>
      </c>
      <c r="E12" s="122">
        <f t="shared" si="2"/>
        <v>111.9376</v>
      </c>
      <c r="G12" s="124">
        <v>21192</v>
      </c>
      <c r="H12" s="124">
        <v>39273</v>
      </c>
      <c r="I12" s="123">
        <v>1203</v>
      </c>
      <c r="J12" s="123">
        <v>69961</v>
      </c>
      <c r="K12" s="124">
        <v>131629</v>
      </c>
      <c r="N12" s="53">
        <f t="shared" si="3"/>
        <v>33907.199999999997</v>
      </c>
      <c r="O12" s="53">
        <f t="shared" si="4"/>
        <v>62836.800000000003</v>
      </c>
      <c r="P12" s="53">
        <f t="shared" si="5"/>
        <v>1924.8</v>
      </c>
      <c r="Q12" s="53">
        <f t="shared" si="6"/>
        <v>111937.60000000001</v>
      </c>
      <c r="S12" s="21">
        <v>62.5</v>
      </c>
      <c r="T12">
        <f t="shared" si="7"/>
        <v>0.625</v>
      </c>
    </row>
    <row r="13" spans="1:20" x14ac:dyDescent="0.35">
      <c r="A13" s="27"/>
      <c r="B13" s="27">
        <v>2</v>
      </c>
      <c r="C13" s="122">
        <f t="shared" si="0"/>
        <v>40.422222222222217</v>
      </c>
      <c r="D13" s="122">
        <f t="shared" si="1"/>
        <v>58.882539682539679</v>
      </c>
      <c r="E13" s="122">
        <f t="shared" si="2"/>
        <v>122.62063492063493</v>
      </c>
      <c r="G13" s="123">
        <v>25466</v>
      </c>
      <c r="H13" s="123">
        <v>37096</v>
      </c>
      <c r="I13" s="123">
        <v>3049</v>
      </c>
      <c r="J13" s="123">
        <v>77251</v>
      </c>
      <c r="K13" s="123">
        <v>142862</v>
      </c>
      <c r="N13" s="53">
        <f t="shared" si="3"/>
        <v>40422.222222222219</v>
      </c>
      <c r="O13" s="53">
        <f t="shared" si="4"/>
        <v>58882.539682539682</v>
      </c>
      <c r="P13" s="53">
        <f t="shared" si="5"/>
        <v>4839.6825396825398</v>
      </c>
      <c r="Q13" s="53">
        <f t="shared" si="6"/>
        <v>122620.63492063493</v>
      </c>
      <c r="S13" s="21">
        <v>63</v>
      </c>
      <c r="T13">
        <f t="shared" si="7"/>
        <v>0.63</v>
      </c>
    </row>
    <row r="14" spans="1:20" x14ac:dyDescent="0.35">
      <c r="A14" s="27"/>
      <c r="B14" s="27">
        <v>3</v>
      </c>
      <c r="C14" s="122">
        <f t="shared" si="0"/>
        <v>18.248826291079812</v>
      </c>
      <c r="D14" s="122">
        <f t="shared" si="1"/>
        <v>60.161189358372454</v>
      </c>
      <c r="E14" s="122">
        <f t="shared" si="2"/>
        <v>150.51330203442879</v>
      </c>
      <c r="G14" s="123">
        <v>11661</v>
      </c>
      <c r="H14" s="123">
        <v>38443</v>
      </c>
      <c r="I14" s="123">
        <v>4737</v>
      </c>
      <c r="J14" s="123">
        <v>96178</v>
      </c>
      <c r="K14" s="123">
        <v>151019</v>
      </c>
      <c r="N14" s="53">
        <f t="shared" si="3"/>
        <v>18248.826291079811</v>
      </c>
      <c r="O14" s="53">
        <f t="shared" si="4"/>
        <v>60161.189358372452</v>
      </c>
      <c r="P14" s="53">
        <f t="shared" si="5"/>
        <v>7413.1455399061033</v>
      </c>
      <c r="Q14" s="53">
        <f t="shared" si="6"/>
        <v>150513.30203442878</v>
      </c>
      <c r="S14" s="21">
        <v>63.9</v>
      </c>
      <c r="T14">
        <f t="shared" si="7"/>
        <v>0.63900000000000001</v>
      </c>
    </row>
    <row r="15" spans="1:20" x14ac:dyDescent="0.35">
      <c r="A15" s="27"/>
      <c r="B15" s="27">
        <v>4</v>
      </c>
      <c r="C15" s="122">
        <f t="shared" si="0"/>
        <v>7.6517027863777098</v>
      </c>
      <c r="D15" s="122">
        <f t="shared" si="1"/>
        <v>59.057275541795676</v>
      </c>
      <c r="E15" s="122">
        <f t="shared" si="2"/>
        <v>121.53715170278639</v>
      </c>
      <c r="G15" s="123">
        <v>4943</v>
      </c>
      <c r="H15" s="123">
        <v>38151</v>
      </c>
      <c r="I15" s="123">
        <v>4458</v>
      </c>
      <c r="J15" s="123">
        <v>78513</v>
      </c>
      <c r="K15" s="123">
        <v>126065</v>
      </c>
      <c r="N15" s="53">
        <f t="shared" si="3"/>
        <v>7651.7027863777103</v>
      </c>
      <c r="O15" s="53">
        <f t="shared" si="4"/>
        <v>59057.275541795672</v>
      </c>
      <c r="P15" s="53">
        <f t="shared" si="5"/>
        <v>6900.9287925696608</v>
      </c>
      <c r="Q15" s="53">
        <f t="shared" si="6"/>
        <v>121537.15170278639</v>
      </c>
      <c r="S15" s="21">
        <v>64.599999999999994</v>
      </c>
      <c r="T15">
        <f t="shared" si="7"/>
        <v>0.64599999999999991</v>
      </c>
    </row>
    <row r="16" spans="1:20" x14ac:dyDescent="0.35">
      <c r="A16" s="27">
        <v>2013</v>
      </c>
      <c r="B16" s="27">
        <v>1</v>
      </c>
      <c r="C16" s="122">
        <f t="shared" si="0"/>
        <v>23.361027190332326</v>
      </c>
      <c r="D16" s="122">
        <f t="shared" si="1"/>
        <v>58.042296072507554</v>
      </c>
      <c r="E16" s="122">
        <f t="shared" si="2"/>
        <v>66.028700906344412</v>
      </c>
      <c r="G16" s="123">
        <v>15465</v>
      </c>
      <c r="H16" s="123">
        <v>38424</v>
      </c>
      <c r="I16" s="123">
        <v>618</v>
      </c>
      <c r="J16" s="123">
        <v>43711</v>
      </c>
      <c r="K16" s="123">
        <v>98218</v>
      </c>
      <c r="N16" s="53">
        <f t="shared" si="3"/>
        <v>23361.027190332326</v>
      </c>
      <c r="O16" s="53">
        <f t="shared" si="4"/>
        <v>58042.296072507554</v>
      </c>
      <c r="P16" s="53">
        <f t="shared" si="5"/>
        <v>933.53474320241685</v>
      </c>
      <c r="Q16" s="53">
        <f t="shared" si="6"/>
        <v>66028.700906344413</v>
      </c>
      <c r="S16" s="21">
        <v>66.2</v>
      </c>
      <c r="T16">
        <f t="shared" si="7"/>
        <v>0.66200000000000003</v>
      </c>
    </row>
    <row r="17" spans="1:20" x14ac:dyDescent="0.35">
      <c r="A17" s="27"/>
      <c r="B17" s="27">
        <v>2</v>
      </c>
      <c r="C17" s="122">
        <f t="shared" si="0"/>
        <v>10.688253012048191</v>
      </c>
      <c r="D17" s="122">
        <f t="shared" si="1"/>
        <v>51.2078313253012</v>
      </c>
      <c r="E17" s="122">
        <f t="shared" si="2"/>
        <v>125.67921686746988</v>
      </c>
      <c r="G17" s="123">
        <v>7097</v>
      </c>
      <c r="H17" s="123">
        <v>34002</v>
      </c>
      <c r="I17" s="123">
        <v>5462</v>
      </c>
      <c r="J17" s="123">
        <v>83451</v>
      </c>
      <c r="K17" s="123">
        <v>130012</v>
      </c>
      <c r="N17" s="53">
        <f t="shared" si="3"/>
        <v>10688.253012048192</v>
      </c>
      <c r="O17" s="53">
        <f t="shared" si="4"/>
        <v>51207.831325301202</v>
      </c>
      <c r="P17" s="53">
        <f t="shared" si="5"/>
        <v>8225.9036144578313</v>
      </c>
      <c r="Q17" s="53">
        <f t="shared" si="6"/>
        <v>125679.21686746988</v>
      </c>
      <c r="S17" s="21">
        <v>66.400000000000006</v>
      </c>
      <c r="T17">
        <f t="shared" si="7"/>
        <v>0.66400000000000003</v>
      </c>
    </row>
    <row r="18" spans="1:20" x14ac:dyDescent="0.35">
      <c r="A18" s="27"/>
      <c r="B18" s="27">
        <v>3</v>
      </c>
      <c r="C18" s="122">
        <f t="shared" si="0"/>
        <v>0.14475627769571639</v>
      </c>
      <c r="D18" s="122">
        <f t="shared" si="1"/>
        <v>73.324963072378125</v>
      </c>
      <c r="E18" s="122">
        <f t="shared" si="2"/>
        <v>158.18168389955687</v>
      </c>
      <c r="G18" s="124">
        <v>98</v>
      </c>
      <c r="H18" s="124">
        <v>49641</v>
      </c>
      <c r="I18" s="124">
        <v>5804</v>
      </c>
      <c r="J18" s="123">
        <v>107089</v>
      </c>
      <c r="K18" s="123">
        <v>162632</v>
      </c>
      <c r="N18" s="53">
        <f t="shared" si="3"/>
        <v>144.75627769571639</v>
      </c>
      <c r="O18" s="53">
        <f t="shared" si="4"/>
        <v>73324.96307237813</v>
      </c>
      <c r="P18" s="53">
        <f t="shared" si="5"/>
        <v>8573.1166912850804</v>
      </c>
      <c r="Q18" s="53">
        <f t="shared" si="6"/>
        <v>158181.68389955687</v>
      </c>
      <c r="S18" s="21">
        <v>67.7</v>
      </c>
      <c r="T18">
        <f t="shared" si="7"/>
        <v>0.67700000000000005</v>
      </c>
    </row>
    <row r="19" spans="1:20" x14ac:dyDescent="0.35">
      <c r="A19" s="27"/>
      <c r="B19" s="27">
        <v>4</v>
      </c>
      <c r="C19" s="122">
        <f t="shared" si="0"/>
        <v>-2.1967694566813512</v>
      </c>
      <c r="D19" s="122">
        <f t="shared" si="1"/>
        <v>62.145374449339215</v>
      </c>
      <c r="E19" s="122">
        <f t="shared" si="2"/>
        <v>159.22173274596184</v>
      </c>
      <c r="G19" s="124">
        <v>-1496</v>
      </c>
      <c r="H19" s="124">
        <v>42321</v>
      </c>
      <c r="I19" s="124">
        <v>4111</v>
      </c>
      <c r="J19" s="123">
        <v>108430</v>
      </c>
      <c r="K19" s="123">
        <v>153366</v>
      </c>
      <c r="N19" s="53">
        <f t="shared" si="3"/>
        <v>-2196.7694566813511</v>
      </c>
      <c r="O19" s="53">
        <f t="shared" si="4"/>
        <v>62145.374449339215</v>
      </c>
      <c r="P19" s="53">
        <f t="shared" si="5"/>
        <v>6036.7107195301032</v>
      </c>
      <c r="Q19" s="53">
        <f t="shared" si="6"/>
        <v>159221.73274596184</v>
      </c>
      <c r="S19" s="21">
        <v>68.099999999999994</v>
      </c>
      <c r="T19">
        <f t="shared" si="7"/>
        <v>0.68099999999999994</v>
      </c>
    </row>
    <row r="20" spans="1:20" x14ac:dyDescent="0.35">
      <c r="A20" s="27">
        <v>2014</v>
      </c>
      <c r="B20" s="27">
        <v>1</v>
      </c>
      <c r="C20" s="122">
        <f t="shared" si="0"/>
        <v>33.193548387096776</v>
      </c>
      <c r="D20" s="122">
        <f t="shared" si="1"/>
        <v>69.577249575551789</v>
      </c>
      <c r="E20" s="122">
        <f t="shared" si="2"/>
        <v>110.46349745331071</v>
      </c>
      <c r="G20" s="123">
        <v>19551</v>
      </c>
      <c r="H20" s="123">
        <v>40981</v>
      </c>
      <c r="I20" s="123">
        <v>2060</v>
      </c>
      <c r="J20" s="123">
        <v>65063</v>
      </c>
      <c r="K20" s="123">
        <v>127655</v>
      </c>
      <c r="N20" s="53">
        <f t="shared" si="3"/>
        <v>33193.548387096773</v>
      </c>
      <c r="O20" s="53">
        <f t="shared" si="4"/>
        <v>69577.249575551788</v>
      </c>
      <c r="P20" s="53">
        <f t="shared" si="5"/>
        <v>3497.4533106960953</v>
      </c>
      <c r="Q20" s="53">
        <f t="shared" si="6"/>
        <v>110463.4974533107</v>
      </c>
      <c r="S20" s="21">
        <v>58.9</v>
      </c>
      <c r="T20">
        <f t="shared" si="7"/>
        <v>0.58899999999999997</v>
      </c>
    </row>
    <row r="21" spans="1:20" x14ac:dyDescent="0.35">
      <c r="A21" s="27"/>
      <c r="B21" s="27">
        <v>2</v>
      </c>
      <c r="C21" s="122">
        <f t="shared" si="0"/>
        <v>15.840871021775545</v>
      </c>
      <c r="D21" s="122">
        <f t="shared" si="1"/>
        <v>51.63484087102178</v>
      </c>
      <c r="E21" s="122">
        <f t="shared" si="2"/>
        <v>154.2881072026801</v>
      </c>
      <c r="G21" s="123">
        <v>9457</v>
      </c>
      <c r="H21" s="124">
        <v>30826</v>
      </c>
      <c r="I21" s="124">
        <v>2301</v>
      </c>
      <c r="J21" s="123">
        <v>92110</v>
      </c>
      <c r="K21" s="123">
        <v>134694</v>
      </c>
      <c r="N21" s="53">
        <f t="shared" si="3"/>
        <v>15840.871021775545</v>
      </c>
      <c r="O21" s="53">
        <f t="shared" si="4"/>
        <v>51634.840871021777</v>
      </c>
      <c r="P21" s="53">
        <f t="shared" si="5"/>
        <v>3854.2713567839196</v>
      </c>
      <c r="Q21" s="53">
        <f t="shared" si="6"/>
        <v>154288.10720268008</v>
      </c>
      <c r="S21" s="21">
        <v>59.7</v>
      </c>
      <c r="T21">
        <f t="shared" si="7"/>
        <v>0.59699999999999998</v>
      </c>
    </row>
    <row r="22" spans="1:20" x14ac:dyDescent="0.35">
      <c r="A22" s="27"/>
      <c r="B22" s="27">
        <v>3</v>
      </c>
      <c r="C22" s="122">
        <f t="shared" si="0"/>
        <v>19.846534653465348</v>
      </c>
      <c r="D22" s="122">
        <f t="shared" si="1"/>
        <v>67.06435643564356</v>
      </c>
      <c r="E22" s="122">
        <f t="shared" si="2"/>
        <v>207.37953795379539</v>
      </c>
      <c r="G22" s="123">
        <v>12027</v>
      </c>
      <c r="H22" s="123">
        <v>40641</v>
      </c>
      <c r="I22" s="123">
        <v>2051</v>
      </c>
      <c r="J22" s="123">
        <v>125672</v>
      </c>
      <c r="K22" s="123">
        <v>180391</v>
      </c>
      <c r="N22" s="53">
        <f t="shared" si="3"/>
        <v>19846.534653465347</v>
      </c>
      <c r="O22" s="53">
        <f t="shared" si="4"/>
        <v>67064.356435643567</v>
      </c>
      <c r="P22" s="53">
        <f t="shared" si="5"/>
        <v>3384.4884488448847</v>
      </c>
      <c r="Q22" s="53">
        <f t="shared" si="6"/>
        <v>207379.5379537954</v>
      </c>
      <c r="S22" s="21">
        <v>60.6</v>
      </c>
      <c r="T22">
        <f t="shared" si="7"/>
        <v>0.60599999999999998</v>
      </c>
    </row>
    <row r="23" spans="1:20" x14ac:dyDescent="0.35">
      <c r="A23" s="27"/>
      <c r="B23" s="27">
        <v>4</v>
      </c>
      <c r="C23" s="122">
        <f t="shared" si="0"/>
        <v>5.5090016366612105</v>
      </c>
      <c r="D23" s="122">
        <f t="shared" si="1"/>
        <v>54.9721767594108</v>
      </c>
      <c r="E23" s="122">
        <f t="shared" si="2"/>
        <v>175.30605564648118</v>
      </c>
      <c r="G23" s="124">
        <v>3366</v>
      </c>
      <c r="H23" s="124">
        <v>33588</v>
      </c>
      <c r="I23" s="124">
        <v>2251</v>
      </c>
      <c r="J23" s="123">
        <v>107112</v>
      </c>
      <c r="K23" s="123">
        <v>146317</v>
      </c>
      <c r="N23" s="53">
        <f t="shared" si="3"/>
        <v>5509.0016366612108</v>
      </c>
      <c r="O23" s="53">
        <f t="shared" si="4"/>
        <v>54972.176759410802</v>
      </c>
      <c r="P23" s="53">
        <f t="shared" si="5"/>
        <v>3684.124386252046</v>
      </c>
      <c r="Q23" s="53">
        <f t="shared" si="6"/>
        <v>175306.0556464812</v>
      </c>
      <c r="S23" s="21">
        <v>61.1</v>
      </c>
      <c r="T23">
        <f t="shared" si="7"/>
        <v>0.61099999999999999</v>
      </c>
    </row>
    <row r="24" spans="1:20" x14ac:dyDescent="0.35">
      <c r="A24" s="27">
        <v>2015</v>
      </c>
      <c r="B24" s="27">
        <v>1</v>
      </c>
      <c r="C24" s="122">
        <f t="shared" si="0"/>
        <v>-0.13972602739726028</v>
      </c>
      <c r="D24" s="122">
        <f t="shared" si="1"/>
        <v>47.239726027397268</v>
      </c>
      <c r="E24" s="122">
        <f t="shared" si="2"/>
        <v>131.78082191780823</v>
      </c>
      <c r="G24" s="123">
        <v>-102</v>
      </c>
      <c r="H24" s="123">
        <v>34485</v>
      </c>
      <c r="I24" s="123">
        <v>4970</v>
      </c>
      <c r="J24" s="123">
        <v>96200</v>
      </c>
      <c r="K24" s="123">
        <v>135553</v>
      </c>
      <c r="N24" s="53">
        <f t="shared" si="3"/>
        <v>-139.72602739726028</v>
      </c>
      <c r="O24" s="53">
        <f t="shared" si="4"/>
        <v>47239.726027397264</v>
      </c>
      <c r="P24" s="53">
        <f t="shared" si="5"/>
        <v>6808.2191780821922</v>
      </c>
      <c r="Q24" s="53">
        <f t="shared" si="6"/>
        <v>131780.82191780824</v>
      </c>
      <c r="S24" s="21">
        <v>73</v>
      </c>
      <c r="T24">
        <f t="shared" si="7"/>
        <v>0.73</v>
      </c>
    </row>
    <row r="25" spans="1:20" x14ac:dyDescent="0.35">
      <c r="A25" s="27"/>
      <c r="B25" s="27">
        <v>2</v>
      </c>
      <c r="C25" s="122">
        <f t="shared" si="0"/>
        <v>-16.049865229110512</v>
      </c>
      <c r="D25" s="122">
        <f t="shared" si="1"/>
        <v>59.435309973045818</v>
      </c>
      <c r="E25" s="122">
        <f t="shared" si="2"/>
        <v>107.3099730458221</v>
      </c>
      <c r="G25" s="123">
        <v>-11909</v>
      </c>
      <c r="H25" s="123">
        <v>44101</v>
      </c>
      <c r="I25" s="123">
        <v>5950</v>
      </c>
      <c r="J25" s="123">
        <v>79624</v>
      </c>
      <c r="K25" s="123">
        <v>117766</v>
      </c>
      <c r="N25" s="53">
        <f t="shared" si="3"/>
        <v>-16049.865229110512</v>
      </c>
      <c r="O25" s="53">
        <f t="shared" si="4"/>
        <v>59435.30997304582</v>
      </c>
      <c r="P25" s="53">
        <f t="shared" si="5"/>
        <v>8018.867924528302</v>
      </c>
      <c r="Q25" s="53">
        <f t="shared" si="6"/>
        <v>107309.9730458221</v>
      </c>
      <c r="S25" s="21">
        <v>74.2</v>
      </c>
      <c r="T25">
        <f t="shared" si="7"/>
        <v>0.74199999999999999</v>
      </c>
    </row>
    <row r="26" spans="1:20" x14ac:dyDescent="0.35">
      <c r="A26" s="27"/>
      <c r="B26" s="27">
        <v>3</v>
      </c>
      <c r="C26" s="122">
        <f t="shared" si="0"/>
        <v>-8.4146666666666654</v>
      </c>
      <c r="D26" s="122">
        <f t="shared" si="1"/>
        <v>57.685333333333332</v>
      </c>
      <c r="E26" s="122">
        <f t="shared" si="2"/>
        <v>137.63333333333335</v>
      </c>
      <c r="G26" s="123">
        <v>-6311</v>
      </c>
      <c r="H26" s="123">
        <v>43264</v>
      </c>
      <c r="I26" s="123">
        <v>6464</v>
      </c>
      <c r="J26" s="123">
        <v>103225</v>
      </c>
      <c r="K26" s="123">
        <v>146642</v>
      </c>
      <c r="N26" s="53">
        <f t="shared" si="3"/>
        <v>-8414.6666666666661</v>
      </c>
      <c r="O26" s="53">
        <f t="shared" si="4"/>
        <v>57685.333333333336</v>
      </c>
      <c r="P26" s="53">
        <f t="shared" si="5"/>
        <v>8618.6666666666661</v>
      </c>
      <c r="Q26" s="53">
        <f t="shared" si="6"/>
        <v>137633.33333333334</v>
      </c>
      <c r="S26">
        <v>75</v>
      </c>
      <c r="T26">
        <f t="shared" si="7"/>
        <v>0.75</v>
      </c>
    </row>
    <row r="27" spans="1:20" x14ac:dyDescent="0.35">
      <c r="A27" s="27"/>
      <c r="B27" s="27">
        <v>4</v>
      </c>
      <c r="C27" s="122">
        <f t="shared" si="0"/>
        <v>-18.220159151193634</v>
      </c>
      <c r="D27" s="122">
        <f t="shared" si="1"/>
        <v>42.363395225464188</v>
      </c>
      <c r="E27" s="122">
        <f t="shared" si="2"/>
        <v>132.54111405835545</v>
      </c>
      <c r="G27" s="123">
        <v>-13738</v>
      </c>
      <c r="H27" s="123">
        <v>31942</v>
      </c>
      <c r="I27" s="123">
        <v>4172</v>
      </c>
      <c r="J27" s="123">
        <v>99936</v>
      </c>
      <c r="K27" s="123">
        <v>122312</v>
      </c>
      <c r="N27" s="53">
        <f t="shared" si="3"/>
        <v>-18220.159151193635</v>
      </c>
      <c r="O27" s="53">
        <f t="shared" si="4"/>
        <v>42363.395225464192</v>
      </c>
      <c r="P27" s="53">
        <f t="shared" si="5"/>
        <v>5533.1564986737403</v>
      </c>
      <c r="Q27" s="53">
        <f t="shared" si="6"/>
        <v>132541.11405835545</v>
      </c>
      <c r="S27" s="21">
        <v>75.400000000000006</v>
      </c>
      <c r="T27">
        <f t="shared" si="7"/>
        <v>0.754</v>
      </c>
    </row>
    <row r="28" spans="1:20" x14ac:dyDescent="0.35">
      <c r="A28" s="27">
        <v>2016</v>
      </c>
      <c r="B28" s="27">
        <v>1</v>
      </c>
      <c r="C28" s="122">
        <f t="shared" si="0"/>
        <v>-1.5902061855670104</v>
      </c>
      <c r="D28" s="122">
        <f t="shared" si="1"/>
        <v>47.471649484536087</v>
      </c>
      <c r="E28" s="122">
        <f t="shared" si="2"/>
        <v>92.190721649484544</v>
      </c>
      <c r="G28" s="123">
        <v>-1234</v>
      </c>
      <c r="H28" s="123">
        <v>36838</v>
      </c>
      <c r="I28" s="123">
        <v>6034</v>
      </c>
      <c r="J28" s="123">
        <v>71540</v>
      </c>
      <c r="K28" s="123">
        <v>113178</v>
      </c>
      <c r="N28" s="53">
        <f t="shared" si="3"/>
        <v>-1590.2061855670104</v>
      </c>
      <c r="O28" s="53">
        <f t="shared" si="4"/>
        <v>47471.649484536087</v>
      </c>
      <c r="P28" s="53">
        <f t="shared" si="5"/>
        <v>7775.7731958762897</v>
      </c>
      <c r="Q28" s="53">
        <f t="shared" si="6"/>
        <v>92190.721649484549</v>
      </c>
      <c r="S28" s="21">
        <v>77.599999999999994</v>
      </c>
      <c r="T28">
        <f t="shared" si="7"/>
        <v>0.77599999999999991</v>
      </c>
    </row>
    <row r="29" spans="1:20" x14ac:dyDescent="0.35">
      <c r="A29" s="27"/>
      <c r="B29" s="27">
        <v>2</v>
      </c>
      <c r="C29" s="122">
        <f t="shared" si="0"/>
        <v>13.808375634517768</v>
      </c>
      <c r="D29" s="122">
        <f t="shared" si="1"/>
        <v>54.814720812182749</v>
      </c>
      <c r="E29" s="122">
        <f t="shared" si="2"/>
        <v>119.05583756345179</v>
      </c>
      <c r="G29" s="123">
        <v>10881</v>
      </c>
      <c r="H29" s="123">
        <v>43194</v>
      </c>
      <c r="I29" s="123">
        <v>1069</v>
      </c>
      <c r="J29" s="123">
        <v>93816</v>
      </c>
      <c r="K29" s="123">
        <v>148960</v>
      </c>
      <c r="N29" s="53">
        <f t="shared" si="3"/>
        <v>13808.375634517768</v>
      </c>
      <c r="O29" s="53">
        <f t="shared" si="4"/>
        <v>54814.72081218275</v>
      </c>
      <c r="P29" s="53">
        <f t="shared" si="5"/>
        <v>1356.5989847715737</v>
      </c>
      <c r="Q29" s="53">
        <f t="shared" si="6"/>
        <v>119055.83756345179</v>
      </c>
      <c r="S29" s="21">
        <v>78.8</v>
      </c>
      <c r="T29">
        <f t="shared" si="7"/>
        <v>0.78799999999999992</v>
      </c>
    </row>
    <row r="30" spans="1:20" x14ac:dyDescent="0.35">
      <c r="A30" s="27"/>
      <c r="B30" s="27">
        <v>3</v>
      </c>
      <c r="C30" s="122">
        <f t="shared" si="0"/>
        <v>18.030188679245281</v>
      </c>
      <c r="D30" s="122">
        <f t="shared" si="1"/>
        <v>109.22012578616351</v>
      </c>
      <c r="E30" s="122">
        <f t="shared" si="2"/>
        <v>146.98364779874214</v>
      </c>
      <c r="G30" s="123">
        <v>14334</v>
      </c>
      <c r="H30" s="123">
        <v>86830</v>
      </c>
      <c r="I30" s="123">
        <v>2421</v>
      </c>
      <c r="J30" s="123">
        <v>116852</v>
      </c>
      <c r="K30" s="123">
        <v>220437</v>
      </c>
      <c r="N30" s="53">
        <f t="shared" si="3"/>
        <v>18030.188679245282</v>
      </c>
      <c r="O30" s="53">
        <f t="shared" si="4"/>
        <v>109220.12578616351</v>
      </c>
      <c r="P30" s="53">
        <f t="shared" si="5"/>
        <v>3045.2830188679245</v>
      </c>
      <c r="Q30" s="53">
        <f t="shared" si="6"/>
        <v>146983.64779874214</v>
      </c>
      <c r="S30" s="21">
        <v>79.5</v>
      </c>
      <c r="T30">
        <f t="shared" si="7"/>
        <v>0.79500000000000004</v>
      </c>
    </row>
    <row r="31" spans="1:20" x14ac:dyDescent="0.35">
      <c r="A31" s="27"/>
      <c r="B31" s="27">
        <v>4</v>
      </c>
      <c r="C31" s="122">
        <f t="shared" si="0"/>
        <v>29.46086956521739</v>
      </c>
      <c r="D31" s="122">
        <f t="shared" si="1"/>
        <v>50.346583850931673</v>
      </c>
      <c r="E31" s="122">
        <f t="shared" si="2"/>
        <v>130.13416149068323</v>
      </c>
      <c r="G31" s="123">
        <v>23716</v>
      </c>
      <c r="H31" s="123">
        <v>40529</v>
      </c>
      <c r="I31" s="123">
        <v>2275</v>
      </c>
      <c r="J31" s="123">
        <v>104758</v>
      </c>
      <c r="K31" s="123">
        <v>171278</v>
      </c>
      <c r="N31" s="53">
        <f t="shared" si="3"/>
        <v>29460.869565217388</v>
      </c>
      <c r="O31" s="53">
        <f t="shared" si="4"/>
        <v>50346.583850931675</v>
      </c>
      <c r="P31" s="53">
        <f t="shared" si="5"/>
        <v>2826.086956521739</v>
      </c>
      <c r="Q31" s="53">
        <f t="shared" si="6"/>
        <v>130134.16149068323</v>
      </c>
      <c r="S31" s="21">
        <v>80.5</v>
      </c>
      <c r="T31">
        <f t="shared" si="7"/>
        <v>0.80500000000000005</v>
      </c>
    </row>
    <row r="32" spans="1:20" x14ac:dyDescent="0.35">
      <c r="A32" s="27">
        <v>2017</v>
      </c>
      <c r="B32" s="27">
        <v>1</v>
      </c>
      <c r="C32" s="122">
        <f t="shared" si="0"/>
        <v>16.879854368932037</v>
      </c>
      <c r="D32" s="122">
        <f t="shared" si="1"/>
        <v>36.133495145631066</v>
      </c>
      <c r="E32" s="122">
        <f t="shared" si="2"/>
        <v>88.84951456310678</v>
      </c>
      <c r="G32" s="123">
        <v>13909</v>
      </c>
      <c r="H32" s="123">
        <v>29774</v>
      </c>
      <c r="I32" s="123">
        <v>1442</v>
      </c>
      <c r="J32" s="123">
        <v>73212</v>
      </c>
      <c r="K32" s="123">
        <v>118337</v>
      </c>
      <c r="N32" s="53">
        <f t="shared" si="3"/>
        <v>16879.854368932036</v>
      </c>
      <c r="O32" s="53">
        <f t="shared" si="4"/>
        <v>36133.495145631066</v>
      </c>
      <c r="P32" s="53">
        <f t="shared" si="5"/>
        <v>1749.9999999999998</v>
      </c>
      <c r="Q32" s="53">
        <f t="shared" si="6"/>
        <v>88849.514563106786</v>
      </c>
      <c r="S32" s="21">
        <v>82.4</v>
      </c>
      <c r="T32">
        <f t="shared" si="7"/>
        <v>0.82400000000000007</v>
      </c>
    </row>
    <row r="33" spans="1:20" x14ac:dyDescent="0.35">
      <c r="A33" s="27"/>
      <c r="B33" s="27">
        <v>2</v>
      </c>
      <c r="C33" s="122">
        <f t="shared" si="0"/>
        <v>-11.809408926417369</v>
      </c>
      <c r="D33" s="122">
        <f t="shared" si="1"/>
        <v>55.8648974668275</v>
      </c>
      <c r="E33" s="122">
        <f t="shared" si="2"/>
        <v>278.06513872135099</v>
      </c>
      <c r="G33" s="123">
        <v>-9790</v>
      </c>
      <c r="H33" s="123">
        <v>46312</v>
      </c>
      <c r="I33" s="123">
        <v>867</v>
      </c>
      <c r="J33" s="123">
        <v>230516</v>
      </c>
      <c r="K33" s="123">
        <v>267905</v>
      </c>
      <c r="N33" s="53">
        <f t="shared" si="3"/>
        <v>-11809.408926417369</v>
      </c>
      <c r="O33" s="53">
        <f t="shared" si="4"/>
        <v>55864.897466827497</v>
      </c>
      <c r="P33" s="53">
        <f t="shared" si="5"/>
        <v>1045.83835946924</v>
      </c>
      <c r="Q33" s="53">
        <f t="shared" si="6"/>
        <v>278065.13872135099</v>
      </c>
      <c r="S33" s="21">
        <v>82.9</v>
      </c>
      <c r="T33">
        <f t="shared" si="7"/>
        <v>0.82900000000000007</v>
      </c>
    </row>
    <row r="34" spans="1:20" x14ac:dyDescent="0.35">
      <c r="A34" s="27"/>
      <c r="B34" s="27">
        <v>3</v>
      </c>
      <c r="C34" s="122">
        <f t="shared" si="0"/>
        <v>13.974880382775121</v>
      </c>
      <c r="D34" s="122">
        <f t="shared" si="1"/>
        <v>67.697368421052644</v>
      </c>
      <c r="E34" s="122">
        <f t="shared" si="2"/>
        <v>146.58133971291869</v>
      </c>
      <c r="G34" s="123">
        <v>11683</v>
      </c>
      <c r="H34" s="123">
        <v>56595</v>
      </c>
      <c r="I34" s="123">
        <v>2020</v>
      </c>
      <c r="J34" s="123">
        <v>122542</v>
      </c>
      <c r="K34" s="123">
        <v>192840</v>
      </c>
      <c r="N34" s="53">
        <f t="shared" si="3"/>
        <v>13974.88038277512</v>
      </c>
      <c r="O34" s="53">
        <f t="shared" si="4"/>
        <v>67697.368421052641</v>
      </c>
      <c r="P34" s="53">
        <f t="shared" si="5"/>
        <v>2416.2679425837323</v>
      </c>
      <c r="Q34" s="53">
        <f t="shared" si="6"/>
        <v>146581.33971291868</v>
      </c>
      <c r="S34" s="21">
        <v>83.6</v>
      </c>
      <c r="T34">
        <f t="shared" si="7"/>
        <v>0.83599999999999997</v>
      </c>
    </row>
    <row r="35" spans="1:20" x14ac:dyDescent="0.35">
      <c r="A35" s="27"/>
      <c r="B35" s="27">
        <v>4</v>
      </c>
      <c r="C35" s="122">
        <f t="shared" si="0"/>
        <v>12.352313167259787</v>
      </c>
      <c r="D35" s="122">
        <f t="shared" si="1"/>
        <v>62.901542111506522</v>
      </c>
      <c r="E35" s="122">
        <f t="shared" si="2"/>
        <v>180.55516014234877</v>
      </c>
      <c r="G35" s="123">
        <v>10413</v>
      </c>
      <c r="H35" s="123">
        <v>53026</v>
      </c>
      <c r="I35" s="123">
        <v>3773</v>
      </c>
      <c r="J35" s="123">
        <v>152208</v>
      </c>
      <c r="K35" s="123">
        <v>219420</v>
      </c>
      <c r="N35" s="53">
        <f t="shared" si="3"/>
        <v>12352.313167259786</v>
      </c>
      <c r="O35" s="53">
        <f t="shared" si="4"/>
        <v>62901.542111506526</v>
      </c>
      <c r="P35" s="53">
        <f t="shared" si="5"/>
        <v>4475.6820877817318</v>
      </c>
      <c r="Q35" s="53">
        <f t="shared" si="6"/>
        <v>180555.16014234876</v>
      </c>
      <c r="S35" s="21">
        <v>84.3</v>
      </c>
      <c r="T35">
        <f t="shared" si="7"/>
        <v>0.84299999999999997</v>
      </c>
    </row>
    <row r="36" spans="1:20" x14ac:dyDescent="0.35">
      <c r="A36" s="27">
        <v>2018</v>
      </c>
      <c r="B36" s="27">
        <v>1</v>
      </c>
      <c r="C36" s="122">
        <f t="shared" si="0"/>
        <v>20.150877192982456</v>
      </c>
      <c r="D36" s="122">
        <f t="shared" si="1"/>
        <v>36.130994152046782</v>
      </c>
      <c r="E36" s="122">
        <f t="shared" si="2"/>
        <v>99.840935672514618</v>
      </c>
      <c r="G36" s="9">
        <v>17229</v>
      </c>
      <c r="H36" s="9">
        <v>30892</v>
      </c>
      <c r="I36" s="9">
        <v>6423</v>
      </c>
      <c r="J36" s="123">
        <v>85364</v>
      </c>
      <c r="K36" s="123">
        <v>139908</v>
      </c>
      <c r="N36" s="53">
        <f t="shared" si="3"/>
        <v>20150.877192982458</v>
      </c>
      <c r="O36" s="53">
        <f t="shared" si="4"/>
        <v>36130.994152046784</v>
      </c>
      <c r="P36" s="53">
        <f t="shared" si="5"/>
        <v>7512.2807017543864</v>
      </c>
      <c r="Q36" s="53">
        <f t="shared" si="6"/>
        <v>99840.935672514621</v>
      </c>
      <c r="S36" s="21">
        <v>85.5</v>
      </c>
      <c r="T36">
        <f t="shared" si="7"/>
        <v>0.85499999999999998</v>
      </c>
    </row>
    <row r="37" spans="1:20" x14ac:dyDescent="0.35">
      <c r="A37" s="27"/>
      <c r="B37" s="27">
        <v>2</v>
      </c>
      <c r="C37" s="122">
        <f t="shared" si="0"/>
        <v>-7.4826789838337184</v>
      </c>
      <c r="D37" s="122">
        <f t="shared" si="1"/>
        <v>32.933025404157043</v>
      </c>
      <c r="E37" s="122">
        <f t="shared" si="2"/>
        <v>97.608545034642034</v>
      </c>
      <c r="G37" s="123">
        <v>-6480</v>
      </c>
      <c r="H37" s="123">
        <v>28520</v>
      </c>
      <c r="I37" s="123">
        <v>1890</v>
      </c>
      <c r="J37" s="123">
        <v>84529</v>
      </c>
      <c r="K37" s="123">
        <v>108459</v>
      </c>
      <c r="N37" s="53">
        <f t="shared" si="3"/>
        <v>-7482.6789838337181</v>
      </c>
      <c r="O37" s="53">
        <f t="shared" si="4"/>
        <v>32933.025404157044</v>
      </c>
      <c r="P37" s="53">
        <f t="shared" si="5"/>
        <v>2182.4480369515013</v>
      </c>
      <c r="Q37" s="53">
        <f t="shared" si="6"/>
        <v>97608.54503464204</v>
      </c>
      <c r="S37" s="21">
        <v>86.6</v>
      </c>
      <c r="T37">
        <f t="shared" si="7"/>
        <v>0.86599999999999999</v>
      </c>
    </row>
    <row r="38" spans="1:20" x14ac:dyDescent="0.35">
      <c r="A38" s="27"/>
      <c r="B38" s="27">
        <v>3</v>
      </c>
      <c r="C38" s="122">
        <f t="shared" si="0"/>
        <v>27.434435575826683</v>
      </c>
      <c r="D38" s="122">
        <f t="shared" si="1"/>
        <v>59.142531356898516</v>
      </c>
      <c r="E38" s="122">
        <f t="shared" si="2"/>
        <v>106.77651083238312</v>
      </c>
      <c r="G38" s="121">
        <v>24060</v>
      </c>
      <c r="H38" s="121">
        <v>51868</v>
      </c>
      <c r="I38" s="121">
        <v>4061</v>
      </c>
      <c r="J38" s="123">
        <v>93643</v>
      </c>
      <c r="K38" s="121">
        <v>173632</v>
      </c>
      <c r="N38" s="53">
        <f t="shared" si="3"/>
        <v>27434.435575826683</v>
      </c>
      <c r="O38" s="53">
        <f t="shared" si="4"/>
        <v>59142.531356898515</v>
      </c>
      <c r="P38" s="53">
        <f t="shared" si="5"/>
        <v>4630.5587229190423</v>
      </c>
      <c r="Q38" s="53">
        <f t="shared" si="6"/>
        <v>106776.51083238312</v>
      </c>
      <c r="S38" s="21">
        <v>87.7</v>
      </c>
      <c r="T38">
        <f t="shared" si="7"/>
        <v>0.877</v>
      </c>
    </row>
    <row r="39" spans="1:20" x14ac:dyDescent="0.35">
      <c r="A39" s="27"/>
      <c r="B39" s="27">
        <v>4</v>
      </c>
      <c r="C39" s="122">
        <f t="shared" si="0"/>
        <v>10.143019296254257</v>
      </c>
      <c r="D39" s="122">
        <f t="shared" si="1"/>
        <v>46.324631101021573</v>
      </c>
      <c r="E39" s="122">
        <f t="shared" si="2"/>
        <v>93.717366628830888</v>
      </c>
      <c r="G39" s="121">
        <v>8936</v>
      </c>
      <c r="H39" s="121">
        <v>40812</v>
      </c>
      <c r="I39" s="121">
        <v>3065</v>
      </c>
      <c r="J39" s="123">
        <v>82565</v>
      </c>
      <c r="K39" s="121">
        <v>135378</v>
      </c>
      <c r="N39" s="53">
        <f t="shared" si="3"/>
        <v>10143.019296254257</v>
      </c>
      <c r="O39" s="53">
        <f t="shared" si="4"/>
        <v>46324.631101021572</v>
      </c>
      <c r="P39" s="53">
        <f t="shared" si="5"/>
        <v>3479.00113507378</v>
      </c>
      <c r="Q39" s="53">
        <f t="shared" si="6"/>
        <v>93717.366628830889</v>
      </c>
      <c r="S39" s="21">
        <v>88.1</v>
      </c>
      <c r="T39">
        <f t="shared" si="7"/>
        <v>0.88099999999999989</v>
      </c>
    </row>
    <row r="40" spans="1:20" x14ac:dyDescent="0.35">
      <c r="A40" s="27">
        <v>2019</v>
      </c>
      <c r="B40" s="27">
        <v>1</v>
      </c>
      <c r="C40" s="122">
        <f t="shared" si="0"/>
        <v>23.588366890380311</v>
      </c>
      <c r="D40" s="122">
        <f t="shared" si="1"/>
        <v>35.299776286353463</v>
      </c>
      <c r="E40" s="122">
        <f t="shared" si="2"/>
        <v>93.461968680089484</v>
      </c>
      <c r="G40" s="121">
        <v>21088</v>
      </c>
      <c r="H40" s="121">
        <v>31558</v>
      </c>
      <c r="I40" s="121">
        <v>2570</v>
      </c>
      <c r="J40" s="123">
        <v>83555</v>
      </c>
      <c r="K40" s="121">
        <v>138771</v>
      </c>
      <c r="N40" s="53">
        <f t="shared" si="3"/>
        <v>23588.366890380312</v>
      </c>
      <c r="O40" s="53">
        <f t="shared" si="4"/>
        <v>35299.776286353466</v>
      </c>
      <c r="P40" s="53">
        <f t="shared" si="5"/>
        <v>2874.7203579418342</v>
      </c>
      <c r="Q40" s="53">
        <f t="shared" si="6"/>
        <v>93461.968680089485</v>
      </c>
      <c r="S40" s="21">
        <v>89.4</v>
      </c>
      <c r="T40">
        <f t="shared" si="7"/>
        <v>0.89400000000000002</v>
      </c>
    </row>
    <row r="41" spans="1:20" x14ac:dyDescent="0.35">
      <c r="A41" s="27"/>
      <c r="B41" s="27">
        <v>2</v>
      </c>
      <c r="C41" s="122">
        <f t="shared" si="0"/>
        <v>23.850828729281766</v>
      </c>
      <c r="D41" s="122">
        <f t="shared" si="1"/>
        <v>35.323756906077342</v>
      </c>
      <c r="E41" s="122">
        <f t="shared" si="2"/>
        <v>107.55690607734806</v>
      </c>
      <c r="G41" s="121">
        <v>21585</v>
      </c>
      <c r="H41" s="121">
        <v>31968</v>
      </c>
      <c r="I41" s="121">
        <v>2421</v>
      </c>
      <c r="J41" s="123">
        <v>97339</v>
      </c>
      <c r="K41" s="121">
        <v>153313</v>
      </c>
      <c r="N41" s="53">
        <f t="shared" si="3"/>
        <v>23850.828729281766</v>
      </c>
      <c r="O41" s="53">
        <f t="shared" si="4"/>
        <v>35323.756906077346</v>
      </c>
      <c r="P41" s="53">
        <f t="shared" si="5"/>
        <v>2675.1381215469614</v>
      </c>
      <c r="Q41" s="53">
        <f t="shared" si="6"/>
        <v>107556.90607734806</v>
      </c>
      <c r="S41" s="21">
        <v>90.5</v>
      </c>
      <c r="T41">
        <f t="shared" si="7"/>
        <v>0.90500000000000003</v>
      </c>
    </row>
    <row r="42" spans="1:20" x14ac:dyDescent="0.35">
      <c r="A42" s="27"/>
      <c r="B42" s="27">
        <v>3</v>
      </c>
      <c r="C42" s="122">
        <f t="shared" si="0"/>
        <v>19.662650602409641</v>
      </c>
      <c r="D42" s="122">
        <f t="shared" si="1"/>
        <v>33.936473165388833</v>
      </c>
      <c r="E42" s="122">
        <f t="shared" si="2"/>
        <v>114.98576122672509</v>
      </c>
      <c r="G42" s="121">
        <v>17952</v>
      </c>
      <c r="H42" s="121">
        <v>30984</v>
      </c>
      <c r="I42" s="121">
        <v>2612</v>
      </c>
      <c r="J42" s="123">
        <v>104982</v>
      </c>
      <c r="K42" s="121">
        <v>156530</v>
      </c>
      <c r="N42" s="53">
        <f t="shared" si="3"/>
        <v>19662.650602409642</v>
      </c>
      <c r="O42" s="53">
        <f t="shared" si="4"/>
        <v>33936.47316538883</v>
      </c>
      <c r="P42" s="53">
        <f t="shared" si="5"/>
        <v>2860.898138006572</v>
      </c>
      <c r="Q42" s="53">
        <f t="shared" si="6"/>
        <v>114985.7612267251</v>
      </c>
      <c r="S42" s="21">
        <v>91.3</v>
      </c>
      <c r="T42">
        <f t="shared" si="7"/>
        <v>0.91299999999999992</v>
      </c>
    </row>
    <row r="43" spans="1:20" x14ac:dyDescent="0.35">
      <c r="A43" s="27"/>
      <c r="B43" s="27">
        <v>4</v>
      </c>
      <c r="C43" s="122">
        <f t="shared" si="0"/>
        <v>22.161572052401748</v>
      </c>
      <c r="D43" s="122">
        <f t="shared" si="1"/>
        <v>25.660480349344979</v>
      </c>
      <c r="E43" s="122">
        <f t="shared" si="2"/>
        <v>83.469432314410483</v>
      </c>
      <c r="G43" s="121">
        <v>20300</v>
      </c>
      <c r="H43" s="121">
        <v>23505</v>
      </c>
      <c r="I43" s="121">
        <v>909</v>
      </c>
      <c r="J43" s="123">
        <v>76458</v>
      </c>
      <c r="K43" s="121">
        <v>121172</v>
      </c>
      <c r="N43" s="53">
        <f t="shared" si="3"/>
        <v>22161.572052401749</v>
      </c>
      <c r="O43" s="53">
        <f t="shared" si="4"/>
        <v>25660.48034934498</v>
      </c>
      <c r="P43" s="53">
        <f t="shared" si="5"/>
        <v>992.35807860262014</v>
      </c>
      <c r="Q43" s="53">
        <f t="shared" si="6"/>
        <v>83469.432314410486</v>
      </c>
      <c r="S43" s="21">
        <v>91.6</v>
      </c>
      <c r="T43">
        <f t="shared" si="7"/>
        <v>0.91599999999999993</v>
      </c>
    </row>
    <row r="44" spans="1:20" x14ac:dyDescent="0.35">
      <c r="A44" s="27">
        <v>2020</v>
      </c>
      <c r="B44" s="27">
        <v>1</v>
      </c>
      <c r="C44" s="122">
        <f t="shared" si="0"/>
        <v>37.314715359828142</v>
      </c>
      <c r="D44" s="122">
        <f t="shared" si="1"/>
        <v>14.216970998925886</v>
      </c>
      <c r="E44" s="122">
        <f t="shared" si="2"/>
        <v>37.820622986036518</v>
      </c>
      <c r="G44" s="121">
        <v>34740</v>
      </c>
      <c r="H44" s="121">
        <v>13236</v>
      </c>
      <c r="I44" s="121">
        <v>967</v>
      </c>
      <c r="J44" s="123">
        <v>35211</v>
      </c>
      <c r="K44" s="121">
        <v>84154</v>
      </c>
      <c r="N44" s="53">
        <f t="shared" si="3"/>
        <v>37314.715359828144</v>
      </c>
      <c r="O44" s="53">
        <f t="shared" si="4"/>
        <v>14216.970998925886</v>
      </c>
      <c r="P44" s="53">
        <f t="shared" si="5"/>
        <v>1038.6680988184748</v>
      </c>
      <c r="Q44" s="53">
        <f t="shared" si="6"/>
        <v>37820.62298603652</v>
      </c>
      <c r="S44" s="21">
        <v>93.1</v>
      </c>
      <c r="T44">
        <f t="shared" si="7"/>
        <v>0.93099999999999994</v>
      </c>
    </row>
    <row r="45" spans="1:20" x14ac:dyDescent="0.35">
      <c r="A45" s="27"/>
      <c r="B45" s="27">
        <v>2</v>
      </c>
      <c r="C45" s="122">
        <f t="shared" si="0"/>
        <v>22.555675675675673</v>
      </c>
      <c r="D45" s="122">
        <f t="shared" si="1"/>
        <v>-4.3881081081081073</v>
      </c>
      <c r="E45" s="122">
        <f t="shared" si="2"/>
        <v>19.303783783783782</v>
      </c>
      <c r="G45" s="121">
        <v>20864</v>
      </c>
      <c r="H45" s="121">
        <v>-4059</v>
      </c>
      <c r="I45" s="121">
        <v>1724</v>
      </c>
      <c r="J45" s="123">
        <v>17856</v>
      </c>
      <c r="K45" s="121">
        <v>36385</v>
      </c>
      <c r="N45" s="53">
        <f t="shared" si="3"/>
        <v>22555.675675675673</v>
      </c>
      <c r="O45" s="53">
        <f t="shared" si="4"/>
        <v>-4388.1081081081074</v>
      </c>
      <c r="P45" s="53">
        <f t="shared" si="5"/>
        <v>1863.7837837837837</v>
      </c>
      <c r="Q45" s="53">
        <f t="shared" si="6"/>
        <v>19303.783783783783</v>
      </c>
      <c r="S45" s="21">
        <v>92.5</v>
      </c>
      <c r="T45">
        <f t="shared" si="7"/>
        <v>0.92500000000000004</v>
      </c>
    </row>
    <row r="46" spans="1:20" x14ac:dyDescent="0.35">
      <c r="A46" s="27"/>
      <c r="B46" s="27">
        <v>3</v>
      </c>
      <c r="C46" s="122">
        <f t="shared" si="0"/>
        <v>62.697872340425533</v>
      </c>
      <c r="D46" s="122">
        <f t="shared" si="1"/>
        <v>44.121276595744682</v>
      </c>
      <c r="E46" s="122">
        <f t="shared" si="2"/>
        <v>95.863829787234053</v>
      </c>
      <c r="G46" s="121">
        <v>58936</v>
      </c>
      <c r="H46" s="121">
        <v>41474</v>
      </c>
      <c r="I46" s="121">
        <v>2037</v>
      </c>
      <c r="J46" s="121">
        <v>90112</v>
      </c>
      <c r="K46" s="121">
        <v>192559</v>
      </c>
      <c r="N46" s="53">
        <f t="shared" si="3"/>
        <v>62697.872340425536</v>
      </c>
      <c r="O46" s="53">
        <f t="shared" si="4"/>
        <v>44121.276595744683</v>
      </c>
      <c r="P46" s="53">
        <f t="shared" si="5"/>
        <v>2167.0212765957449</v>
      </c>
      <c r="Q46" s="53">
        <f t="shared" si="6"/>
        <v>95863.829787234048</v>
      </c>
      <c r="S46" s="21">
        <v>94</v>
      </c>
      <c r="T46">
        <f t="shared" si="7"/>
        <v>0.94</v>
      </c>
    </row>
    <row r="47" spans="1:20" x14ac:dyDescent="0.35">
      <c r="A47" s="27"/>
      <c r="B47" s="27">
        <v>4</v>
      </c>
      <c r="C47" s="122">
        <f t="shared" si="0"/>
        <v>73.31144067796609</v>
      </c>
      <c r="D47" s="122">
        <f t="shared" si="1"/>
        <v>55.002118644067792</v>
      </c>
      <c r="E47" s="122">
        <f t="shared" si="2"/>
        <v>108.99364406779661</v>
      </c>
      <c r="G47" s="121">
        <v>69206</v>
      </c>
      <c r="H47" s="121">
        <v>51922</v>
      </c>
      <c r="I47" s="121">
        <v>1232</v>
      </c>
      <c r="J47" s="121">
        <v>102890</v>
      </c>
      <c r="K47" s="121">
        <v>225250</v>
      </c>
      <c r="N47" s="53">
        <f t="shared" si="3"/>
        <v>73311.440677966093</v>
      </c>
      <c r="O47" s="53">
        <f t="shared" si="4"/>
        <v>55002.118644067792</v>
      </c>
      <c r="P47" s="53">
        <f t="shared" si="5"/>
        <v>1305.0847457627117</v>
      </c>
      <c r="Q47" s="53">
        <f t="shared" si="6"/>
        <v>108993.6440677966</v>
      </c>
      <c r="S47" s="21">
        <v>94.4</v>
      </c>
      <c r="T47">
        <f t="shared" si="7"/>
        <v>0.94400000000000006</v>
      </c>
    </row>
    <row r="48" spans="1:20" x14ac:dyDescent="0.35">
      <c r="A48" s="27">
        <v>2021</v>
      </c>
      <c r="B48" s="27">
        <v>1</v>
      </c>
      <c r="C48" s="122">
        <f t="shared" si="0"/>
        <v>94.319458896982312</v>
      </c>
      <c r="D48" s="122">
        <f t="shared" si="1"/>
        <v>33.772112382934445</v>
      </c>
      <c r="E48" s="122">
        <f t="shared" si="2"/>
        <v>78.407908428720077</v>
      </c>
      <c r="G48" s="121">
        <v>90641</v>
      </c>
      <c r="H48" s="121">
        <v>32455</v>
      </c>
      <c r="I48" s="121">
        <v>1101</v>
      </c>
      <c r="J48" s="121">
        <v>75350</v>
      </c>
      <c r="K48" s="121">
        <v>199547</v>
      </c>
      <c r="N48" s="53">
        <f t="shared" si="3"/>
        <v>94319.458896982309</v>
      </c>
      <c r="O48" s="53">
        <f t="shared" si="4"/>
        <v>33772.112382934443</v>
      </c>
      <c r="P48" s="53">
        <f t="shared" si="5"/>
        <v>1145.681581685744</v>
      </c>
      <c r="Q48" s="53">
        <f t="shared" si="6"/>
        <v>78407.908428720082</v>
      </c>
      <c r="S48" s="21">
        <v>96.1</v>
      </c>
      <c r="T48">
        <f t="shared" si="7"/>
        <v>0.96099999999999997</v>
      </c>
    </row>
    <row r="49" spans="1:20" x14ac:dyDescent="0.35">
      <c r="A49" s="27"/>
      <c r="B49" s="27">
        <v>2</v>
      </c>
      <c r="C49" s="122">
        <f t="shared" si="0"/>
        <v>101.31958762886597</v>
      </c>
      <c r="D49" s="122">
        <f t="shared" si="1"/>
        <v>53.756701030927836</v>
      </c>
      <c r="E49" s="122">
        <f t="shared" si="2"/>
        <v>120.35360824742268</v>
      </c>
      <c r="G49" s="121">
        <v>98280</v>
      </c>
      <c r="H49" s="121">
        <v>52144</v>
      </c>
      <c r="I49" s="121">
        <v>3583</v>
      </c>
      <c r="J49" s="121">
        <v>116743</v>
      </c>
      <c r="K49" s="121">
        <v>270750</v>
      </c>
      <c r="N49" s="53">
        <f t="shared" si="3"/>
        <v>101319.58762886598</v>
      </c>
      <c r="O49" s="53">
        <f t="shared" si="4"/>
        <v>53756.701030927834</v>
      </c>
      <c r="P49" s="53">
        <f t="shared" si="5"/>
        <v>3693.8144329896909</v>
      </c>
      <c r="Q49" s="53">
        <f t="shared" si="6"/>
        <v>120353.60824742269</v>
      </c>
      <c r="S49" s="21">
        <v>97</v>
      </c>
      <c r="T49">
        <f t="shared" si="7"/>
        <v>0.97</v>
      </c>
    </row>
    <row r="50" spans="1:20" x14ac:dyDescent="0.35">
      <c r="A50" s="27"/>
      <c r="B50" s="27">
        <v>3</v>
      </c>
      <c r="C50" s="122">
        <f t="shared" si="0"/>
        <v>51.31813576494428</v>
      </c>
      <c r="D50" s="122">
        <f t="shared" si="1"/>
        <v>52.212765957446813</v>
      </c>
      <c r="E50" s="122">
        <f t="shared" si="2"/>
        <v>144.70719351570415</v>
      </c>
      <c r="F50" s="121"/>
      <c r="G50" s="121">
        <v>50651</v>
      </c>
      <c r="H50" s="121">
        <v>51534</v>
      </c>
      <c r="I50" s="121">
        <v>2874</v>
      </c>
      <c r="J50" s="121">
        <v>142826</v>
      </c>
      <c r="K50" s="121">
        <v>247885</v>
      </c>
      <c r="N50" s="53">
        <f t="shared" si="3"/>
        <v>51318.13576494428</v>
      </c>
      <c r="O50" s="53">
        <f t="shared" si="4"/>
        <v>52212.765957446813</v>
      </c>
      <c r="P50" s="53">
        <f t="shared" si="5"/>
        <v>2911.8541033434649</v>
      </c>
      <c r="Q50" s="53">
        <f t="shared" si="6"/>
        <v>144707.19351570416</v>
      </c>
      <c r="S50" s="21">
        <v>98.7</v>
      </c>
      <c r="T50">
        <f t="shared" si="7"/>
        <v>0.98699999999999999</v>
      </c>
    </row>
    <row r="51" spans="1:20" x14ac:dyDescent="0.35">
      <c r="B51" s="27">
        <v>4</v>
      </c>
      <c r="C51" s="122">
        <f t="shared" si="0"/>
        <v>27.46</v>
      </c>
      <c r="D51" s="122">
        <f t="shared" ref="D51" si="8">O51/1000</f>
        <v>48.462000000000003</v>
      </c>
      <c r="E51" s="122">
        <f t="shared" ref="E51" si="9">Q51/1000</f>
        <v>111.47799999999999</v>
      </c>
      <c r="G51">
        <v>27460</v>
      </c>
      <c r="H51">
        <v>48462</v>
      </c>
      <c r="I51">
        <v>2087</v>
      </c>
      <c r="J51">
        <v>111478</v>
      </c>
      <c r="K51">
        <v>189487</v>
      </c>
      <c r="N51" s="53">
        <f t="shared" ref="N51" si="10">G51/T51</f>
        <v>27460</v>
      </c>
      <c r="O51" s="53">
        <f t="shared" ref="O51" si="11">H51/T51</f>
        <v>48462</v>
      </c>
      <c r="P51" s="53">
        <f t="shared" ref="P51" si="12">I51/T51</f>
        <v>2087</v>
      </c>
      <c r="Q51" s="53">
        <f t="shared" ref="Q51" si="13">J51/T51</f>
        <v>111478</v>
      </c>
      <c r="S51">
        <v>100</v>
      </c>
      <c r="T51">
        <f t="shared" si="7"/>
        <v>1</v>
      </c>
    </row>
  </sheetData>
  <conditionalFormatting sqref="C1">
    <cfRule type="cellIs" dxfId="3" priority="4" stopIfTrue="1" operator="lessThan">
      <formula>0</formula>
    </cfRule>
  </conditionalFormatting>
  <conditionalFormatting sqref="A8 A16 A24 A32 A40 A48">
    <cfRule type="cellIs" dxfId="2" priority="3" stopIfTrue="1" operator="lessThan">
      <formula>0</formula>
    </cfRule>
  </conditionalFormatting>
  <conditionalFormatting sqref="A6:B6 A14 A22 A30 A38 A46">
    <cfRule type="cellIs" dxfId="1" priority="2" stopIfTrue="1" operator="lessThan">
      <formula>0</formula>
    </cfRule>
  </conditionalFormatting>
  <conditionalFormatting sqref="B10 B14 B18 B22 B26 B30 B34 B38 B42 B46 B5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="74" zoomScaleNormal="74" workbookViewId="0">
      <pane xSplit="1" ySplit="5" topLeftCell="B11" activePane="bottomRight" state="frozen"/>
      <selection activeCell="N39" sqref="N39"/>
      <selection pane="topRight" activeCell="N39" sqref="N39"/>
      <selection pane="bottomLeft" activeCell="N39" sqref="N39"/>
      <selection pane="bottomRight" activeCell="M35" sqref="M35"/>
    </sheetView>
  </sheetViews>
  <sheetFormatPr defaultRowHeight="14.5" x14ac:dyDescent="0.35"/>
  <cols>
    <col min="2" max="6" width="8.7265625" style="5"/>
    <col min="29" max="29" width="11.08984375" bestFit="1" customWidth="1"/>
  </cols>
  <sheetData>
    <row r="1" spans="1:41" ht="26" x14ac:dyDescent="0.6">
      <c r="A1" s="3" t="s">
        <v>198</v>
      </c>
      <c r="T1" s="133"/>
    </row>
    <row r="2" spans="1:41" x14ac:dyDescent="0.35">
      <c r="A2" t="s">
        <v>126</v>
      </c>
    </row>
    <row r="3" spans="1:41" x14ac:dyDescent="0.35">
      <c r="T3" s="131"/>
    </row>
    <row r="5" spans="1:41" s="130" customFormat="1" x14ac:dyDescent="0.35">
      <c r="A5" s="131"/>
      <c r="B5" s="132" t="s">
        <v>1</v>
      </c>
      <c r="C5" s="132" t="s">
        <v>0</v>
      </c>
      <c r="D5" s="132" t="s">
        <v>10</v>
      </c>
      <c r="E5" s="132" t="s">
        <v>125</v>
      </c>
      <c r="F5" s="132" t="s"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96"/>
      <c r="AA5" s="96"/>
      <c r="AB5" s="96"/>
      <c r="AC5" s="131"/>
      <c r="AD5" s="131"/>
      <c r="AE5" s="131"/>
      <c r="AF5" s="96"/>
      <c r="AG5" s="96"/>
      <c r="AH5" s="96"/>
      <c r="AI5" s="96"/>
      <c r="AJ5" s="96"/>
      <c r="AK5" s="96"/>
      <c r="AL5" s="96"/>
      <c r="AM5" s="99"/>
      <c r="AN5" s="96"/>
      <c r="AO5" s="99"/>
    </row>
    <row r="6" spans="1:41" x14ac:dyDescent="0.35">
      <c r="A6" s="127">
        <v>1994</v>
      </c>
      <c r="B6" s="129">
        <v>79.774163820102999</v>
      </c>
      <c r="C6" s="129">
        <v>520.78447835118175</v>
      </c>
      <c r="D6" s="129">
        <v>480.4431338012169</v>
      </c>
      <c r="E6" s="129">
        <v>76.989260005119803</v>
      </c>
      <c r="F6" s="129">
        <v>1862.2149088928286</v>
      </c>
      <c r="G6" s="127"/>
      <c r="H6" s="128"/>
      <c r="I6" s="128"/>
      <c r="J6" s="128"/>
      <c r="K6" s="128"/>
      <c r="L6" s="128"/>
      <c r="M6" s="127"/>
      <c r="N6" s="128"/>
      <c r="O6" s="128"/>
      <c r="P6" s="128"/>
      <c r="Q6" s="128"/>
      <c r="R6" s="128"/>
      <c r="S6" s="127"/>
      <c r="T6" s="104"/>
      <c r="U6" s="104"/>
      <c r="V6" s="104"/>
      <c r="W6" s="104"/>
      <c r="X6" s="104"/>
      <c r="Y6" s="104"/>
      <c r="Z6" s="98"/>
      <c r="AA6" s="98"/>
      <c r="AB6" s="98"/>
      <c r="AC6" s="5"/>
      <c r="AD6" s="98"/>
      <c r="AE6" s="98"/>
      <c r="AF6" s="98"/>
      <c r="AG6" s="98"/>
      <c r="AH6" s="98"/>
      <c r="AI6" s="98"/>
      <c r="AJ6" s="98"/>
      <c r="AK6" s="98"/>
      <c r="AL6" s="98"/>
      <c r="AM6" s="97"/>
      <c r="AN6" s="98"/>
      <c r="AO6" s="97"/>
    </row>
    <row r="7" spans="1:41" x14ac:dyDescent="0.35">
      <c r="A7" s="127">
        <v>1995</v>
      </c>
      <c r="B7" s="129">
        <v>78.086485614150845</v>
      </c>
      <c r="C7" s="129">
        <v>511.01914944483696</v>
      </c>
      <c r="D7" s="129">
        <v>516.84081528313527</v>
      </c>
      <c r="E7" s="129">
        <v>80.481779701101686</v>
      </c>
      <c r="F7" s="129">
        <v>1952.3759382439387</v>
      </c>
      <c r="G7" s="127"/>
      <c r="H7" s="128"/>
      <c r="I7" s="128"/>
      <c r="J7" s="128"/>
      <c r="K7" s="128"/>
      <c r="L7" s="128"/>
      <c r="M7" s="127"/>
      <c r="N7" s="128"/>
      <c r="O7" s="128"/>
      <c r="P7" s="128"/>
      <c r="Q7" s="128"/>
      <c r="R7" s="128"/>
      <c r="S7" s="127"/>
      <c r="T7" s="104"/>
      <c r="U7" s="104"/>
      <c r="V7" s="104"/>
      <c r="W7" s="104"/>
      <c r="X7" s="104"/>
      <c r="Y7" s="104"/>
      <c r="Z7" s="98"/>
      <c r="AA7" s="98"/>
      <c r="AB7" s="98"/>
      <c r="AC7" s="5"/>
      <c r="AD7" s="98"/>
      <c r="AE7" s="98"/>
      <c r="AF7" s="98"/>
      <c r="AG7" s="98"/>
      <c r="AH7" s="98"/>
      <c r="AI7" s="98"/>
      <c r="AJ7" s="98"/>
      <c r="AK7" s="98"/>
      <c r="AL7" s="98"/>
      <c r="AM7" s="97"/>
      <c r="AN7" s="98"/>
      <c r="AO7" s="97"/>
    </row>
    <row r="8" spans="1:41" x14ac:dyDescent="0.35">
      <c r="A8" s="127">
        <v>1996</v>
      </c>
      <c r="B8" s="129">
        <v>70.547845468291925</v>
      </c>
      <c r="C8" s="129">
        <v>504.94926385509154</v>
      </c>
      <c r="D8" s="129">
        <v>528.63949348060703</v>
      </c>
      <c r="E8" s="129">
        <v>81.613777102346589</v>
      </c>
      <c r="F8" s="129">
        <v>2041.904661600302</v>
      </c>
      <c r="G8" s="127"/>
      <c r="H8" s="128"/>
      <c r="I8" s="128"/>
      <c r="J8" s="128"/>
      <c r="K8" s="128"/>
      <c r="L8" s="128"/>
      <c r="M8" s="127"/>
      <c r="N8" s="128"/>
      <c r="O8" s="128"/>
      <c r="P8" s="128"/>
      <c r="Q8" s="128"/>
      <c r="R8" s="128"/>
      <c r="S8" s="127"/>
      <c r="T8" s="104"/>
      <c r="U8" s="104"/>
      <c r="V8" s="104"/>
      <c r="W8" s="104"/>
      <c r="X8" s="104"/>
      <c r="Y8" s="104"/>
      <c r="Z8" s="98"/>
      <c r="AA8" s="98"/>
      <c r="AB8" s="98"/>
      <c r="AC8" s="5"/>
      <c r="AD8" s="98"/>
      <c r="AE8" s="98"/>
      <c r="AF8" s="98"/>
      <c r="AG8" s="98"/>
      <c r="AH8" s="98"/>
      <c r="AI8" s="98"/>
      <c r="AJ8" s="98"/>
      <c r="AK8" s="98"/>
      <c r="AL8" s="98"/>
      <c r="AM8" s="97"/>
      <c r="AN8" s="98"/>
      <c r="AO8" s="97"/>
    </row>
    <row r="9" spans="1:41" x14ac:dyDescent="0.35">
      <c r="A9" s="127">
        <v>1997</v>
      </c>
      <c r="B9" s="129">
        <v>82.52878049360973</v>
      </c>
      <c r="C9" s="129">
        <v>502.25583785544057</v>
      </c>
      <c r="D9" s="129">
        <v>537.83582587641308</v>
      </c>
      <c r="E9" s="129">
        <v>84.096670439175028</v>
      </c>
      <c r="F9" s="129">
        <v>2118.8474252268738</v>
      </c>
      <c r="G9" s="127"/>
      <c r="H9" s="128"/>
      <c r="I9" s="128"/>
      <c r="J9" s="128"/>
      <c r="K9" s="128"/>
      <c r="L9" s="128"/>
      <c r="M9" s="127"/>
      <c r="N9" s="128"/>
      <c r="O9" s="128"/>
      <c r="P9" s="128"/>
      <c r="Q9" s="128"/>
      <c r="R9" s="128"/>
      <c r="S9" s="127"/>
      <c r="T9" s="104"/>
      <c r="U9" s="104"/>
      <c r="V9" s="104"/>
      <c r="W9" s="104"/>
      <c r="X9" s="104"/>
      <c r="Y9" s="104"/>
      <c r="Z9" s="98"/>
      <c r="AA9" s="98"/>
      <c r="AB9" s="98"/>
      <c r="AC9" s="5"/>
      <c r="AD9" s="98"/>
      <c r="AE9" s="98"/>
      <c r="AF9" s="98"/>
      <c r="AG9" s="98"/>
      <c r="AH9" s="98"/>
      <c r="AI9" s="98"/>
      <c r="AJ9" s="98"/>
      <c r="AK9" s="98"/>
      <c r="AL9" s="98"/>
      <c r="AM9" s="97"/>
      <c r="AN9" s="98"/>
      <c r="AO9" s="97"/>
    </row>
    <row r="10" spans="1:41" x14ac:dyDescent="0.35">
      <c r="A10" s="127">
        <v>1998</v>
      </c>
      <c r="B10" s="129">
        <v>79.152589318061132</v>
      </c>
      <c r="C10" s="129">
        <v>514.87114979218575</v>
      </c>
      <c r="D10" s="129">
        <v>548.05535923979983</v>
      </c>
      <c r="E10" s="129">
        <v>81.99502260404148</v>
      </c>
      <c r="F10" s="129">
        <v>2150.0438821711568</v>
      </c>
      <c r="G10" s="127"/>
      <c r="H10" s="128"/>
      <c r="I10" s="128"/>
      <c r="J10" s="128"/>
      <c r="K10" s="128"/>
      <c r="L10" s="128"/>
      <c r="M10" s="127"/>
      <c r="N10" s="128"/>
      <c r="O10" s="128"/>
      <c r="P10" s="128"/>
      <c r="Q10" s="128"/>
      <c r="R10" s="128"/>
      <c r="S10" s="127"/>
      <c r="T10" s="104"/>
      <c r="U10" s="104"/>
      <c r="V10" s="104"/>
      <c r="W10" s="104"/>
      <c r="X10" s="104"/>
      <c r="Y10" s="104"/>
      <c r="Z10" s="98"/>
      <c r="AA10" s="98"/>
      <c r="AB10" s="98"/>
      <c r="AC10" s="5"/>
      <c r="AD10" s="98"/>
      <c r="AE10" s="98"/>
      <c r="AF10" s="98"/>
      <c r="AG10" s="98"/>
      <c r="AH10" s="98"/>
      <c r="AI10" s="98"/>
      <c r="AJ10" s="98"/>
      <c r="AK10" s="98"/>
      <c r="AL10" s="98"/>
      <c r="AM10" s="97"/>
      <c r="AN10" s="98"/>
      <c r="AO10" s="97"/>
    </row>
    <row r="11" spans="1:41" x14ac:dyDescent="0.35">
      <c r="A11" s="127">
        <v>1999</v>
      </c>
      <c r="B11" s="129">
        <v>80.859298479067874</v>
      </c>
      <c r="C11" s="129">
        <v>503.65269741220163</v>
      </c>
      <c r="D11" s="129">
        <v>536.68314381950995</v>
      </c>
      <c r="E11" s="129">
        <v>79.09078395158383</v>
      </c>
      <c r="F11" s="129">
        <v>2224.3635146231986</v>
      </c>
      <c r="G11" s="127"/>
      <c r="H11" s="128"/>
      <c r="I11" s="128"/>
      <c r="J11" s="128"/>
      <c r="K11" s="128"/>
      <c r="L11" s="128"/>
      <c r="M11" s="127"/>
      <c r="N11" s="128"/>
      <c r="O11" s="128"/>
      <c r="P11" s="128"/>
      <c r="Q11" s="128"/>
      <c r="R11" s="128"/>
      <c r="S11" s="127"/>
      <c r="T11" s="104"/>
      <c r="U11" s="104"/>
      <c r="V11" s="104"/>
      <c r="W11" s="104"/>
      <c r="X11" s="104"/>
      <c r="Y11" s="104"/>
      <c r="Z11" s="98"/>
      <c r="AA11" s="98"/>
      <c r="AB11" s="98"/>
      <c r="AC11" s="5"/>
      <c r="AD11" s="98"/>
      <c r="AE11" s="98"/>
      <c r="AF11" s="98"/>
      <c r="AG11" s="98"/>
      <c r="AH11" s="98"/>
      <c r="AI11" s="98"/>
      <c r="AJ11" s="98"/>
      <c r="AK11" s="98"/>
      <c r="AL11" s="98"/>
      <c r="AM11" s="97"/>
      <c r="AN11" s="98"/>
      <c r="AO11" s="97"/>
    </row>
    <row r="12" spans="1:41" x14ac:dyDescent="0.35">
      <c r="A12" s="127">
        <v>2000</v>
      </c>
      <c r="B12" s="129">
        <v>86.603859999147843</v>
      </c>
      <c r="C12" s="129">
        <v>498.72906688697697</v>
      </c>
      <c r="D12" s="129">
        <v>574.93090277124054</v>
      </c>
      <c r="E12" s="129">
        <v>80.595562731134692</v>
      </c>
      <c r="F12" s="129">
        <v>2328.7648789411569</v>
      </c>
      <c r="G12" s="127"/>
      <c r="H12" s="128"/>
      <c r="I12" s="128"/>
      <c r="J12" s="128"/>
      <c r="K12" s="128"/>
      <c r="L12" s="128"/>
      <c r="M12" s="127"/>
      <c r="N12" s="128"/>
      <c r="O12" s="128"/>
      <c r="P12" s="128"/>
      <c r="Q12" s="128"/>
      <c r="R12" s="128"/>
      <c r="S12" s="127"/>
      <c r="T12" s="104"/>
      <c r="U12" s="104"/>
      <c r="V12" s="104"/>
      <c r="W12" s="104"/>
      <c r="X12" s="104"/>
      <c r="Y12" s="104"/>
      <c r="Z12" s="98"/>
      <c r="AA12" s="98"/>
      <c r="AB12" s="98"/>
      <c r="AC12" s="5"/>
      <c r="AD12" s="98"/>
      <c r="AE12" s="98"/>
      <c r="AF12" s="98"/>
      <c r="AG12" s="98"/>
      <c r="AH12" s="98"/>
      <c r="AI12" s="98"/>
      <c r="AJ12" s="98"/>
      <c r="AK12" s="98"/>
      <c r="AL12" s="98"/>
      <c r="AM12" s="97"/>
      <c r="AN12" s="98"/>
      <c r="AO12" s="97"/>
    </row>
    <row r="13" spans="1:41" x14ac:dyDescent="0.35">
      <c r="A13" s="127">
        <v>2001</v>
      </c>
      <c r="B13" s="129">
        <v>84.455707307254514</v>
      </c>
      <c r="C13" s="129">
        <v>496.27291929582913</v>
      </c>
      <c r="D13" s="129">
        <v>611.98046495904214</v>
      </c>
      <c r="E13" s="129">
        <v>86.971730250512081</v>
      </c>
      <c r="F13" s="129">
        <v>2417.1958327575826</v>
      </c>
      <c r="G13" s="127"/>
      <c r="H13" s="128"/>
      <c r="I13" s="128"/>
      <c r="J13" s="128"/>
      <c r="K13" s="128"/>
      <c r="L13" s="128"/>
      <c r="M13" s="127"/>
      <c r="N13" s="128"/>
      <c r="O13" s="128"/>
      <c r="P13" s="128"/>
      <c r="Q13" s="128"/>
      <c r="R13" s="128"/>
      <c r="S13" s="127"/>
      <c r="T13" s="104"/>
      <c r="U13" s="104"/>
      <c r="V13" s="104"/>
      <c r="W13" s="104"/>
      <c r="X13" s="104"/>
      <c r="Y13" s="104"/>
      <c r="Z13" s="98"/>
      <c r="AA13" s="98"/>
      <c r="AB13" s="98"/>
      <c r="AC13" s="5"/>
      <c r="AD13" s="98"/>
      <c r="AE13" s="98"/>
      <c r="AF13" s="98"/>
      <c r="AG13" s="98"/>
      <c r="AH13" s="98"/>
      <c r="AI13" s="98"/>
      <c r="AJ13" s="98"/>
      <c r="AK13" s="98"/>
      <c r="AL13" s="98"/>
      <c r="AM13" s="97"/>
      <c r="AN13" s="98"/>
      <c r="AO13" s="97"/>
    </row>
    <row r="14" spans="1:41" x14ac:dyDescent="0.35">
      <c r="A14" s="127">
        <v>2002</v>
      </c>
      <c r="B14" s="129">
        <v>86.030524104667066</v>
      </c>
      <c r="C14" s="129">
        <v>494.4254105978128</v>
      </c>
      <c r="D14" s="129">
        <v>615.43743560664336</v>
      </c>
      <c r="E14" s="129">
        <v>90.153613252766149</v>
      </c>
      <c r="F14" s="129">
        <v>2507.0357413408378</v>
      </c>
      <c r="G14" s="127"/>
      <c r="H14" s="128"/>
      <c r="I14" s="128"/>
      <c r="J14" s="128"/>
      <c r="K14" s="128"/>
      <c r="L14" s="128"/>
      <c r="M14" s="127"/>
      <c r="N14" s="128"/>
      <c r="O14" s="128"/>
      <c r="P14" s="128"/>
      <c r="Q14" s="128"/>
      <c r="R14" s="128"/>
      <c r="S14" s="127"/>
      <c r="T14" s="104"/>
      <c r="U14" s="104"/>
      <c r="V14" s="104"/>
      <c r="W14" s="104"/>
      <c r="X14" s="104"/>
      <c r="Y14" s="104"/>
      <c r="Z14" s="98"/>
      <c r="AA14" s="98"/>
      <c r="AB14" s="98"/>
      <c r="AC14" s="5"/>
      <c r="AD14" s="98"/>
      <c r="AE14" s="98"/>
      <c r="AF14" s="98"/>
      <c r="AG14" s="98"/>
      <c r="AH14" s="98"/>
      <c r="AI14" s="98"/>
      <c r="AJ14" s="98"/>
      <c r="AK14" s="98"/>
      <c r="AL14" s="98"/>
      <c r="AM14" s="97"/>
      <c r="AN14" s="98"/>
      <c r="AO14" s="97"/>
    </row>
    <row r="15" spans="1:41" x14ac:dyDescent="0.35">
      <c r="A15" s="127">
        <v>2003</v>
      </c>
      <c r="B15" s="129">
        <v>92.046574368714616</v>
      </c>
      <c r="C15" s="129">
        <v>509.28979325366089</v>
      </c>
      <c r="D15" s="129">
        <v>627.47694880848076</v>
      </c>
      <c r="E15" s="129">
        <v>98.033481816056238</v>
      </c>
      <c r="F15" s="129">
        <v>2615.9142103626027</v>
      </c>
      <c r="G15" s="127"/>
      <c r="H15" s="128"/>
      <c r="I15" s="128"/>
      <c r="J15" s="128"/>
      <c r="K15" s="128"/>
      <c r="L15" s="128"/>
      <c r="M15" s="127"/>
      <c r="N15" s="128"/>
      <c r="O15" s="128"/>
      <c r="P15" s="128"/>
      <c r="Q15" s="128"/>
      <c r="R15" s="128"/>
      <c r="S15" s="127"/>
      <c r="T15" s="104"/>
      <c r="U15" s="104"/>
      <c r="V15" s="104"/>
      <c r="W15" s="104"/>
      <c r="X15" s="104"/>
      <c r="Y15" s="104"/>
      <c r="Z15" s="98"/>
      <c r="AA15" s="98"/>
      <c r="AB15" s="98"/>
      <c r="AC15" s="5"/>
      <c r="AD15" s="98"/>
      <c r="AE15" s="98"/>
      <c r="AF15" s="98"/>
      <c r="AG15" s="98"/>
      <c r="AH15" s="98"/>
      <c r="AI15" s="98"/>
      <c r="AJ15" s="98"/>
      <c r="AK15" s="98"/>
      <c r="AL15" s="98"/>
      <c r="AM15" s="97"/>
      <c r="AN15" s="98"/>
      <c r="AO15" s="97"/>
    </row>
    <row r="16" spans="1:41" x14ac:dyDescent="0.35">
      <c r="A16" s="127">
        <v>2004</v>
      </c>
      <c r="B16" s="129">
        <v>88.577824035159964</v>
      </c>
      <c r="C16" s="129">
        <v>526.51560317212011</v>
      </c>
      <c r="D16" s="129">
        <v>628.10495748675089</v>
      </c>
      <c r="E16" s="129">
        <v>104.77882370876692</v>
      </c>
      <c r="F16" s="129">
        <v>2726.0977266774048</v>
      </c>
      <c r="G16" s="127"/>
      <c r="H16" s="128"/>
      <c r="I16" s="128"/>
      <c r="J16" s="128"/>
      <c r="K16" s="128"/>
      <c r="L16" s="128"/>
      <c r="M16" s="127"/>
      <c r="N16" s="128"/>
      <c r="O16" s="128"/>
      <c r="P16" s="128"/>
      <c r="Q16" s="128"/>
      <c r="R16" s="128"/>
      <c r="S16" s="127"/>
      <c r="T16" s="104"/>
      <c r="U16" s="104"/>
      <c r="V16" s="104"/>
      <c r="W16" s="104"/>
      <c r="X16" s="104"/>
      <c r="Y16" s="104"/>
      <c r="Z16" s="98"/>
      <c r="AA16" s="98"/>
      <c r="AB16" s="98"/>
      <c r="AC16" s="5"/>
      <c r="AD16" s="98"/>
      <c r="AE16" s="98"/>
      <c r="AF16" s="98"/>
      <c r="AG16" s="98"/>
      <c r="AH16" s="98"/>
      <c r="AI16" s="98"/>
      <c r="AJ16" s="98"/>
      <c r="AK16" s="98"/>
      <c r="AL16" s="98"/>
      <c r="AM16" s="97"/>
      <c r="AN16" s="98"/>
      <c r="AO16" s="97"/>
    </row>
    <row r="17" spans="1:41" x14ac:dyDescent="0.35">
      <c r="A17" s="127">
        <v>2005</v>
      </c>
      <c r="B17" s="129">
        <v>93.266390842945967</v>
      </c>
      <c r="C17" s="129">
        <v>536.50421688247013</v>
      </c>
      <c r="D17" s="129">
        <v>661.11078743255291</v>
      </c>
      <c r="E17" s="129">
        <v>116.91259505454173</v>
      </c>
      <c r="F17" s="129">
        <v>2862.8246667930289</v>
      </c>
      <c r="G17" s="127"/>
      <c r="H17" s="128"/>
      <c r="I17" s="128"/>
      <c r="J17" s="128"/>
      <c r="K17" s="128"/>
      <c r="L17" s="128"/>
      <c r="M17" s="127"/>
      <c r="N17" s="128"/>
      <c r="O17" s="128"/>
      <c r="P17" s="128"/>
      <c r="Q17" s="128"/>
      <c r="R17" s="128"/>
      <c r="S17" s="127"/>
      <c r="T17" s="104"/>
      <c r="U17" s="104"/>
      <c r="V17" s="104"/>
      <c r="W17" s="104"/>
      <c r="X17" s="104"/>
      <c r="Y17" s="104"/>
      <c r="Z17" s="98"/>
      <c r="AA17" s="98"/>
      <c r="AB17" s="98"/>
      <c r="AC17" s="5"/>
      <c r="AD17" s="98"/>
      <c r="AE17" s="98"/>
      <c r="AF17" s="98"/>
      <c r="AG17" s="98"/>
      <c r="AH17" s="98"/>
      <c r="AI17" s="98"/>
      <c r="AJ17" s="98"/>
      <c r="AK17" s="98"/>
      <c r="AL17" s="98"/>
      <c r="AM17" s="97"/>
      <c r="AN17" s="98"/>
      <c r="AO17" s="97"/>
    </row>
    <row r="18" spans="1:41" x14ac:dyDescent="0.35">
      <c r="A18" s="127">
        <v>2006</v>
      </c>
      <c r="B18" s="129">
        <v>95.849630079742127</v>
      </c>
      <c r="C18" s="129">
        <v>515.04948625696989</v>
      </c>
      <c r="D18" s="129">
        <v>711.59321436604603</v>
      </c>
      <c r="E18" s="129">
        <v>129.73954803304113</v>
      </c>
      <c r="F18" s="129">
        <v>3037.2432111802254</v>
      </c>
      <c r="G18" s="127"/>
      <c r="H18" s="128"/>
      <c r="I18" s="128"/>
      <c r="J18" s="128"/>
      <c r="K18" s="128"/>
      <c r="L18" s="128"/>
      <c r="M18" s="127"/>
      <c r="N18" s="128"/>
      <c r="O18" s="128"/>
      <c r="P18" s="128"/>
      <c r="Q18" s="128"/>
      <c r="R18" s="128"/>
      <c r="S18" s="127"/>
      <c r="T18" s="104"/>
      <c r="U18" s="104"/>
      <c r="V18" s="104"/>
      <c r="W18" s="104"/>
      <c r="X18" s="104"/>
      <c r="Y18" s="104"/>
      <c r="Z18" s="98"/>
      <c r="AA18" s="98"/>
      <c r="AB18" s="98"/>
      <c r="AC18" s="5"/>
      <c r="AD18" s="98"/>
      <c r="AE18" s="98"/>
      <c r="AF18" s="98"/>
      <c r="AG18" s="98"/>
      <c r="AH18" s="98"/>
      <c r="AI18" s="98"/>
      <c r="AJ18" s="98"/>
      <c r="AK18" s="98"/>
      <c r="AL18" s="98"/>
      <c r="AM18" s="97"/>
      <c r="AN18" s="98"/>
      <c r="AO18" s="97"/>
    </row>
    <row r="19" spans="1:41" x14ac:dyDescent="0.35">
      <c r="A19" s="127">
        <v>2007</v>
      </c>
      <c r="B19" s="129">
        <v>86.839326341987885</v>
      </c>
      <c r="C19" s="129">
        <v>539.62395751107817</v>
      </c>
      <c r="D19" s="129">
        <v>764.48441756752766</v>
      </c>
      <c r="E19" s="129">
        <v>147.40575359177564</v>
      </c>
      <c r="F19" s="129">
        <v>3219.6162373370107</v>
      </c>
      <c r="G19" s="127"/>
      <c r="H19" s="128"/>
      <c r="I19" s="128"/>
      <c r="J19" s="128"/>
      <c r="K19" s="128"/>
      <c r="L19" s="128"/>
      <c r="M19" s="127"/>
      <c r="N19" s="128"/>
      <c r="O19" s="128"/>
      <c r="P19" s="128"/>
      <c r="Q19" s="128"/>
      <c r="R19" s="128"/>
      <c r="S19" s="127"/>
      <c r="T19" s="104"/>
      <c r="U19" s="104"/>
      <c r="V19" s="104"/>
      <c r="W19" s="104"/>
      <c r="X19" s="104"/>
      <c r="Y19" s="104"/>
      <c r="Z19" s="98"/>
      <c r="AA19" s="98"/>
      <c r="AB19" s="98"/>
      <c r="AC19" s="5"/>
      <c r="AD19" s="98"/>
      <c r="AE19" s="98"/>
      <c r="AF19" s="98"/>
      <c r="AG19" s="98"/>
      <c r="AH19" s="98"/>
      <c r="AI19" s="98"/>
      <c r="AJ19" s="98"/>
      <c r="AK19" s="98"/>
      <c r="AL19" s="98"/>
      <c r="AM19" s="97"/>
      <c r="AN19" s="98"/>
      <c r="AO19" s="97"/>
    </row>
    <row r="20" spans="1:41" x14ac:dyDescent="0.35">
      <c r="A20" s="127">
        <v>2008</v>
      </c>
      <c r="B20" s="129">
        <v>101.12324974166133</v>
      </c>
      <c r="C20" s="129">
        <v>492.523858394603</v>
      </c>
      <c r="D20" s="129">
        <v>783.99705955019192</v>
      </c>
      <c r="E20" s="129">
        <v>165.7956252504375</v>
      </c>
      <c r="F20" s="129">
        <v>3388.1929297989996</v>
      </c>
      <c r="G20" s="127"/>
      <c r="H20" s="128"/>
      <c r="I20" s="128"/>
      <c r="J20" s="128"/>
      <c r="K20" s="128"/>
      <c r="L20" s="128"/>
      <c r="M20" s="127"/>
      <c r="N20" s="128"/>
      <c r="O20" s="128"/>
      <c r="P20" s="128"/>
      <c r="Q20" s="128"/>
      <c r="R20" s="128"/>
      <c r="S20" s="127"/>
      <c r="T20" s="104"/>
      <c r="U20" s="104"/>
      <c r="V20" s="104"/>
      <c r="W20" s="104"/>
      <c r="X20" s="104"/>
      <c r="Y20" s="104"/>
      <c r="Z20" s="98"/>
      <c r="AA20" s="98"/>
      <c r="AB20" s="98"/>
      <c r="AC20" s="5"/>
      <c r="AD20" s="98"/>
      <c r="AE20" s="98"/>
      <c r="AF20" s="98"/>
      <c r="AG20" s="98"/>
      <c r="AH20" s="98"/>
      <c r="AI20" s="98"/>
      <c r="AJ20" s="98"/>
      <c r="AK20" s="98"/>
      <c r="AL20" s="98"/>
      <c r="AM20" s="97"/>
      <c r="AN20" s="98"/>
      <c r="AO20" s="97"/>
    </row>
    <row r="21" spans="1:41" x14ac:dyDescent="0.35">
      <c r="A21" s="127">
        <v>2009</v>
      </c>
      <c r="B21" s="129">
        <v>113.05198765756674</v>
      </c>
      <c r="C21" s="129">
        <v>461.47939507004719</v>
      </c>
      <c r="D21" s="129">
        <v>708.45646427507177</v>
      </c>
      <c r="E21" s="129">
        <v>182.76976538739956</v>
      </c>
      <c r="F21" s="129">
        <v>3423.2718292136387</v>
      </c>
      <c r="G21" s="127"/>
      <c r="H21" s="128"/>
      <c r="I21" s="128"/>
      <c r="J21" s="128"/>
      <c r="K21" s="128"/>
      <c r="L21" s="128"/>
      <c r="M21" s="127"/>
      <c r="N21" s="128"/>
      <c r="O21" s="128"/>
      <c r="P21" s="128"/>
      <c r="Q21" s="128"/>
      <c r="R21" s="128"/>
      <c r="S21" s="127"/>
      <c r="T21" s="104"/>
      <c r="U21" s="104"/>
      <c r="V21" s="104"/>
      <c r="W21" s="104"/>
      <c r="X21" s="104"/>
      <c r="Y21" s="104"/>
      <c r="Z21" s="98"/>
      <c r="AA21" s="98"/>
      <c r="AB21" s="98"/>
      <c r="AC21" s="5"/>
      <c r="AD21" s="98"/>
      <c r="AE21" s="98"/>
      <c r="AF21" s="98"/>
      <c r="AG21" s="98"/>
      <c r="AH21" s="98"/>
      <c r="AI21" s="98"/>
      <c r="AJ21" s="98"/>
      <c r="AK21" s="98"/>
      <c r="AL21" s="98"/>
      <c r="AM21" s="97"/>
      <c r="AN21" s="98"/>
      <c r="AO21" s="97"/>
    </row>
    <row r="22" spans="1:41" x14ac:dyDescent="0.35">
      <c r="A22" s="127">
        <v>2010</v>
      </c>
      <c r="B22" s="129">
        <v>101.92395314259349</v>
      </c>
      <c r="C22" s="129">
        <v>497.08709897399416</v>
      </c>
      <c r="D22" s="129">
        <v>734.77188570580847</v>
      </c>
      <c r="E22" s="129">
        <v>187.92985154591574</v>
      </c>
      <c r="F22" s="129">
        <v>3430.7537709395615</v>
      </c>
      <c r="G22" s="127"/>
      <c r="H22" s="128"/>
      <c r="I22" s="128"/>
      <c r="J22" s="128"/>
      <c r="K22" s="128"/>
      <c r="L22" s="128"/>
      <c r="M22" s="127"/>
      <c r="N22" s="128"/>
      <c r="O22" s="128"/>
      <c r="P22" s="128"/>
      <c r="Q22" s="128"/>
      <c r="R22" s="128"/>
      <c r="S22" s="127"/>
      <c r="T22" s="104"/>
      <c r="U22" s="104"/>
      <c r="V22" s="104"/>
      <c r="W22" s="104"/>
      <c r="X22" s="104"/>
      <c r="Y22" s="104"/>
      <c r="Z22" s="98"/>
      <c r="AA22" s="98"/>
      <c r="AB22" s="98"/>
      <c r="AC22" s="5"/>
      <c r="AD22" s="98"/>
      <c r="AE22" s="98"/>
      <c r="AF22" s="98"/>
      <c r="AG22" s="98"/>
      <c r="AH22" s="98"/>
      <c r="AI22" s="98"/>
      <c r="AJ22" s="98"/>
      <c r="AK22" s="98"/>
      <c r="AL22" s="98"/>
      <c r="AM22" s="97"/>
      <c r="AN22" s="98"/>
      <c r="AO22" s="97"/>
    </row>
    <row r="23" spans="1:41" x14ac:dyDescent="0.35">
      <c r="A23" s="127">
        <v>2011</v>
      </c>
      <c r="B23" s="129">
        <v>110.03931950319185</v>
      </c>
      <c r="C23" s="129">
        <v>507.35590370518958</v>
      </c>
      <c r="D23" s="129">
        <v>775.95914041659853</v>
      </c>
      <c r="E23" s="129">
        <v>185.20024878298224</v>
      </c>
      <c r="F23" s="129">
        <v>3549.4246956626707</v>
      </c>
      <c r="G23" s="127"/>
      <c r="H23" s="128"/>
      <c r="I23" s="128"/>
      <c r="J23" s="128"/>
      <c r="K23" s="128"/>
      <c r="L23" s="128"/>
      <c r="M23" s="127"/>
      <c r="N23" s="128"/>
      <c r="O23" s="128"/>
      <c r="P23" s="128"/>
      <c r="Q23" s="128"/>
      <c r="R23" s="128"/>
      <c r="S23" s="127"/>
      <c r="T23" s="104"/>
      <c r="U23" s="104"/>
      <c r="V23" s="104"/>
      <c r="W23" s="104"/>
      <c r="X23" s="104"/>
      <c r="Y23" s="104"/>
      <c r="Z23" s="98"/>
      <c r="AA23" s="98"/>
      <c r="AB23" s="98"/>
      <c r="AC23" s="5"/>
      <c r="AD23" s="98"/>
      <c r="AE23" s="98"/>
      <c r="AF23" s="98"/>
      <c r="AG23" s="98"/>
      <c r="AH23" s="98"/>
      <c r="AI23" s="98"/>
      <c r="AJ23" s="98"/>
      <c r="AK23" s="98"/>
      <c r="AL23" s="98"/>
      <c r="AM23" s="97"/>
      <c r="AN23" s="98"/>
      <c r="AO23" s="97"/>
    </row>
    <row r="24" spans="1:41" x14ac:dyDescent="0.35">
      <c r="A24" s="127">
        <v>2012</v>
      </c>
      <c r="B24" s="129">
        <v>107.89082596387729</v>
      </c>
      <c r="C24" s="129">
        <v>464.09353766544643</v>
      </c>
      <c r="D24" s="129">
        <v>784.21101010392022</v>
      </c>
      <c r="E24" s="129">
        <v>190.51899893798284</v>
      </c>
      <c r="F24" s="129">
        <v>3667.1694853840786</v>
      </c>
      <c r="G24" s="127"/>
      <c r="H24" s="128"/>
      <c r="I24" s="128"/>
      <c r="J24" s="128"/>
      <c r="K24" s="128"/>
      <c r="L24" s="128"/>
      <c r="M24" s="127"/>
      <c r="N24" s="128"/>
      <c r="O24" s="128"/>
      <c r="P24" s="128"/>
      <c r="Q24" s="128"/>
      <c r="R24" s="128"/>
      <c r="S24" s="127"/>
      <c r="T24" s="104"/>
      <c r="U24" s="104"/>
      <c r="V24" s="104"/>
      <c r="W24" s="104"/>
      <c r="X24" s="104"/>
      <c r="Y24" s="104"/>
      <c r="Z24" s="98"/>
      <c r="AA24" s="98"/>
      <c r="AB24" s="98"/>
      <c r="AC24" s="5"/>
      <c r="AD24" s="98"/>
      <c r="AE24" s="98"/>
      <c r="AF24" s="98"/>
      <c r="AG24" s="98"/>
      <c r="AH24" s="98"/>
      <c r="AI24" s="98"/>
      <c r="AJ24" s="98"/>
      <c r="AK24" s="98"/>
      <c r="AL24" s="98"/>
      <c r="AM24" s="97"/>
      <c r="AN24" s="98"/>
      <c r="AO24" s="97"/>
    </row>
    <row r="25" spans="1:41" x14ac:dyDescent="0.35">
      <c r="A25" s="127">
        <v>2013</v>
      </c>
      <c r="B25" s="129">
        <v>114.89363753757284</v>
      </c>
      <c r="C25" s="129">
        <v>489.85638863738228</v>
      </c>
      <c r="D25" s="129">
        <v>784.5247249406417</v>
      </c>
      <c r="E25" s="129">
        <v>200.22988375538881</v>
      </c>
      <c r="F25" s="129">
        <v>3755.0968930844374</v>
      </c>
      <c r="G25" s="127"/>
      <c r="H25" s="128"/>
      <c r="I25" s="128"/>
      <c r="J25" s="128"/>
      <c r="K25" s="128"/>
      <c r="L25" s="128"/>
      <c r="M25" s="127"/>
      <c r="N25" s="128"/>
      <c r="O25" s="128"/>
      <c r="P25" s="128"/>
      <c r="Q25" s="128"/>
      <c r="R25" s="128"/>
      <c r="S25" s="127"/>
      <c r="T25" s="104"/>
      <c r="U25" s="104"/>
      <c r="V25" s="104"/>
      <c r="W25" s="104"/>
      <c r="X25" s="104"/>
      <c r="Y25" s="104"/>
      <c r="Z25" s="98"/>
      <c r="AA25" s="98"/>
      <c r="AB25" s="98"/>
      <c r="AC25" s="5"/>
      <c r="AD25" s="98"/>
      <c r="AE25" s="98"/>
      <c r="AF25" s="98"/>
      <c r="AG25" s="98"/>
      <c r="AH25" s="98"/>
      <c r="AI25" s="98"/>
      <c r="AJ25" s="98"/>
      <c r="AK25" s="98"/>
      <c r="AL25" s="98"/>
      <c r="AM25" s="97"/>
      <c r="AN25" s="98"/>
      <c r="AO25" s="97"/>
    </row>
    <row r="26" spans="1:41" x14ac:dyDescent="0.35">
      <c r="A26" s="127">
        <v>2014</v>
      </c>
      <c r="B26" s="129">
        <v>114.59580083427313</v>
      </c>
      <c r="C26" s="129">
        <v>483.60786654104413</v>
      </c>
      <c r="D26" s="129">
        <v>787.75610559644622</v>
      </c>
      <c r="E26" s="129">
        <v>204.51267130439322</v>
      </c>
      <c r="F26" s="129">
        <v>3843.7783699379652</v>
      </c>
      <c r="G26" s="127"/>
      <c r="H26" s="128"/>
      <c r="I26" s="128"/>
      <c r="J26" s="128"/>
      <c r="K26" s="128"/>
      <c r="L26" s="128"/>
      <c r="M26" s="127"/>
      <c r="N26" s="128"/>
      <c r="O26" s="128"/>
      <c r="P26" s="128"/>
      <c r="Q26" s="128"/>
      <c r="R26" s="128"/>
      <c r="S26" s="127"/>
      <c r="T26" s="104"/>
      <c r="U26" s="104"/>
      <c r="V26" s="104"/>
      <c r="W26" s="104"/>
      <c r="X26" s="104"/>
      <c r="Y26" s="104"/>
      <c r="Z26" s="98"/>
      <c r="AA26" s="98"/>
      <c r="AB26" s="98"/>
      <c r="AC26" s="5"/>
      <c r="AD26" s="98"/>
      <c r="AE26" s="98"/>
      <c r="AF26" s="98"/>
      <c r="AG26" s="98"/>
      <c r="AH26" s="98"/>
      <c r="AI26" s="98"/>
      <c r="AJ26" s="98"/>
      <c r="AK26" s="98"/>
      <c r="AL26" s="98"/>
      <c r="AM26" s="97"/>
      <c r="AN26" s="98"/>
      <c r="AO26" s="97"/>
    </row>
    <row r="27" spans="1:41" x14ac:dyDescent="0.35">
      <c r="A27" s="127">
        <v>2015</v>
      </c>
      <c r="B27" s="129">
        <v>131.12560646013341</v>
      </c>
      <c r="C27" s="129">
        <v>520.43360127552421</v>
      </c>
      <c r="D27" s="129">
        <v>799.62411571626285</v>
      </c>
      <c r="E27" s="129">
        <v>205.19096960016424</v>
      </c>
      <c r="F27" s="129">
        <v>3899.1412013266895</v>
      </c>
      <c r="G27" s="127"/>
      <c r="H27" s="128"/>
      <c r="I27" s="128"/>
      <c r="J27" s="128"/>
      <c r="K27" s="128"/>
      <c r="L27" s="128"/>
      <c r="M27" s="127"/>
      <c r="N27" s="128"/>
      <c r="O27" s="128"/>
      <c r="P27" s="128"/>
      <c r="Q27" s="128"/>
      <c r="R27" s="128"/>
      <c r="S27" s="127"/>
      <c r="T27" s="104"/>
      <c r="U27" s="104"/>
      <c r="V27" s="104"/>
      <c r="W27" s="104"/>
      <c r="X27" s="104"/>
      <c r="Y27" s="104"/>
      <c r="Z27" s="98"/>
      <c r="AA27" s="98"/>
      <c r="AB27" s="98"/>
      <c r="AC27" s="5"/>
      <c r="AD27" s="98"/>
      <c r="AE27" s="98"/>
      <c r="AF27" s="98"/>
      <c r="AG27" s="98"/>
      <c r="AH27" s="98"/>
      <c r="AI27" s="98"/>
      <c r="AJ27" s="98"/>
      <c r="AK27" s="98"/>
      <c r="AL27" s="98"/>
      <c r="AM27" s="97"/>
      <c r="AN27" s="98"/>
      <c r="AO27" s="97"/>
    </row>
    <row r="28" spans="1:41" x14ac:dyDescent="0.35">
      <c r="A28" s="127">
        <v>2016</v>
      </c>
      <c r="B28" s="129">
        <v>126.25101866058118</v>
      </c>
      <c r="C28" s="129">
        <v>480.40578404050285</v>
      </c>
      <c r="D28" s="129">
        <v>795.45259757154679</v>
      </c>
      <c r="E28" s="129">
        <v>211.82444540213669</v>
      </c>
      <c r="F28" s="129">
        <v>3951.477084568201</v>
      </c>
      <c r="G28" s="127"/>
      <c r="H28" s="128"/>
      <c r="I28" s="128"/>
      <c r="J28" s="128"/>
      <c r="K28" s="128"/>
      <c r="L28" s="128"/>
      <c r="M28" s="127"/>
      <c r="N28" s="128"/>
      <c r="O28" s="128"/>
      <c r="P28" s="128"/>
      <c r="Q28" s="128"/>
      <c r="R28" s="128"/>
      <c r="S28" s="127"/>
      <c r="T28" s="104"/>
      <c r="U28" s="104"/>
      <c r="V28" s="104"/>
      <c r="W28" s="104"/>
      <c r="X28" s="104"/>
      <c r="Y28" s="104"/>
      <c r="Z28" s="98"/>
      <c r="AA28" s="98"/>
      <c r="AB28" s="98"/>
      <c r="AC28" s="5"/>
      <c r="AD28" s="98"/>
      <c r="AE28" s="98"/>
      <c r="AF28" s="98"/>
      <c r="AG28" s="98"/>
      <c r="AH28" s="98"/>
      <c r="AI28" s="98"/>
      <c r="AJ28" s="98"/>
      <c r="AK28" s="98"/>
      <c r="AL28" s="98"/>
      <c r="AM28" s="97"/>
      <c r="AN28" s="98"/>
      <c r="AO28" s="97"/>
    </row>
    <row r="29" spans="1:41" x14ac:dyDescent="0.35">
      <c r="A29" s="127">
        <v>2017</v>
      </c>
      <c r="B29" s="129">
        <v>134.00414112334289</v>
      </c>
      <c r="C29" s="129">
        <v>505.55592356106371</v>
      </c>
      <c r="D29" s="129">
        <v>782.12235684336326</v>
      </c>
      <c r="E29" s="129">
        <v>201.75527464061253</v>
      </c>
      <c r="F29" s="129">
        <v>3987.3774004090196</v>
      </c>
      <c r="G29" s="127"/>
      <c r="H29" s="128"/>
      <c r="I29" s="128"/>
      <c r="J29" s="128"/>
      <c r="K29" s="128"/>
      <c r="L29" s="128"/>
      <c r="M29" s="127"/>
      <c r="N29" s="128"/>
      <c r="O29" s="128"/>
      <c r="P29" s="128"/>
      <c r="Q29" s="128"/>
      <c r="R29" s="128"/>
      <c r="S29" s="127"/>
      <c r="T29" s="104"/>
      <c r="U29" s="104"/>
      <c r="V29" s="104"/>
      <c r="W29" s="104"/>
      <c r="X29" s="104"/>
      <c r="Y29" s="104"/>
      <c r="Z29" s="98"/>
      <c r="AA29" s="98"/>
      <c r="AB29" s="98"/>
      <c r="AC29" s="5"/>
      <c r="AD29" s="98"/>
      <c r="AE29" s="98"/>
      <c r="AF29" s="98"/>
      <c r="AG29" s="98"/>
      <c r="AH29" s="98"/>
      <c r="AI29" s="98"/>
      <c r="AJ29" s="98"/>
      <c r="AK29" s="98"/>
      <c r="AL29" s="98"/>
      <c r="AM29" s="97"/>
      <c r="AN29" s="98"/>
      <c r="AO29" s="97"/>
    </row>
    <row r="30" spans="1:41" x14ac:dyDescent="0.35">
      <c r="A30" s="127">
        <v>2018</v>
      </c>
      <c r="B30" s="129">
        <v>135.07756219491384</v>
      </c>
      <c r="C30" s="129">
        <v>502.8508873730371</v>
      </c>
      <c r="D30" s="129">
        <v>798.29685358767631</v>
      </c>
      <c r="E30" s="129">
        <v>193.94299735044359</v>
      </c>
      <c r="F30" s="129">
        <v>4063.7997642753735</v>
      </c>
      <c r="G30" s="127"/>
      <c r="H30" s="128"/>
      <c r="I30" s="128"/>
      <c r="J30" s="128"/>
      <c r="K30" s="128"/>
      <c r="L30" s="128"/>
      <c r="M30" s="127"/>
      <c r="N30" s="128"/>
      <c r="O30" s="128"/>
      <c r="P30" s="128"/>
      <c r="Q30" s="128"/>
      <c r="R30" s="128"/>
      <c r="S30" s="127"/>
      <c r="T30" s="104"/>
      <c r="U30" s="104"/>
      <c r="V30" s="104"/>
      <c r="W30" s="104"/>
      <c r="X30" s="104"/>
      <c r="Y30" s="104"/>
      <c r="Z30" s="98"/>
      <c r="AA30" s="98"/>
      <c r="AB30" s="98"/>
      <c r="AC30" s="5"/>
      <c r="AD30" s="98"/>
      <c r="AE30" s="98"/>
      <c r="AF30" s="98"/>
      <c r="AG30" s="98"/>
      <c r="AH30" s="98"/>
      <c r="AI30" s="98"/>
      <c r="AJ30" s="98"/>
      <c r="AK30" s="98"/>
      <c r="AL30" s="98"/>
      <c r="AM30" s="97"/>
      <c r="AN30" s="98"/>
      <c r="AO30" s="97"/>
    </row>
    <row r="31" spans="1:41" x14ac:dyDescent="0.35">
      <c r="A31" s="127">
        <v>2019</v>
      </c>
      <c r="B31" s="129">
        <v>119.48673051301967</v>
      </c>
      <c r="C31" s="129">
        <v>501.50393741116818</v>
      </c>
      <c r="D31" s="129">
        <v>801.2737962670534</v>
      </c>
      <c r="E31" s="129">
        <v>191.99140357921814</v>
      </c>
      <c r="F31" s="129">
        <v>4106.5067598808055</v>
      </c>
      <c r="G31" s="127"/>
      <c r="H31" s="128"/>
      <c r="I31" s="128"/>
      <c r="J31" s="128"/>
      <c r="K31" s="128"/>
      <c r="L31" s="128"/>
      <c r="M31" s="127"/>
      <c r="N31" s="128"/>
      <c r="O31" s="128"/>
      <c r="P31" s="128"/>
      <c r="Q31" s="128"/>
      <c r="R31" s="128"/>
      <c r="S31" s="127"/>
      <c r="T31" s="104"/>
      <c r="U31" s="104"/>
      <c r="V31" s="104"/>
      <c r="W31" s="104"/>
      <c r="X31" s="104"/>
      <c r="Y31" s="104"/>
      <c r="Z31" s="98"/>
      <c r="AA31" s="98"/>
      <c r="AB31" s="98"/>
      <c r="AC31" s="5"/>
      <c r="AD31" s="98"/>
      <c r="AE31" s="98"/>
      <c r="AF31" s="98"/>
      <c r="AG31" s="98"/>
      <c r="AH31" s="98"/>
      <c r="AI31" s="98"/>
      <c r="AJ31" s="98"/>
      <c r="AK31" s="98"/>
      <c r="AL31" s="98"/>
      <c r="AM31" s="97"/>
      <c r="AN31" s="98"/>
      <c r="AO31" s="97"/>
    </row>
    <row r="32" spans="1:41" x14ac:dyDescent="0.35">
      <c r="A32" s="127">
        <v>2020</v>
      </c>
      <c r="B32" s="129">
        <v>151.47072330885189</v>
      </c>
      <c r="C32" s="129">
        <v>478.65430010104211</v>
      </c>
      <c r="D32" s="129">
        <v>772.02162223248899</v>
      </c>
      <c r="E32" s="129">
        <v>179.92834766340795</v>
      </c>
      <c r="F32" s="129">
        <v>4162.5279402986353</v>
      </c>
      <c r="G32" s="127"/>
      <c r="H32" s="128"/>
      <c r="I32" s="128"/>
      <c r="J32" s="128"/>
      <c r="K32" s="128"/>
      <c r="L32" s="128"/>
      <c r="M32" s="127"/>
      <c r="N32" s="128"/>
      <c r="O32" s="128"/>
      <c r="P32" s="128"/>
      <c r="Q32" s="128"/>
      <c r="R32" s="128"/>
      <c r="S32" s="127"/>
      <c r="T32" s="104"/>
      <c r="U32" s="104"/>
      <c r="V32" s="104"/>
      <c r="W32" s="104"/>
      <c r="X32" s="104"/>
      <c r="Y32" s="104"/>
      <c r="Z32" s="98"/>
      <c r="AA32" s="98"/>
      <c r="AB32" s="98"/>
      <c r="AC32" s="5"/>
      <c r="AD32" s="98"/>
      <c r="AE32" s="98"/>
      <c r="AF32" s="98"/>
      <c r="AG32" s="98"/>
      <c r="AH32" s="98"/>
      <c r="AI32" s="98"/>
      <c r="AJ32" s="98"/>
      <c r="AK32" s="98"/>
      <c r="AL32" s="98"/>
      <c r="AM32" s="97"/>
      <c r="AN32" s="98"/>
      <c r="AO32" s="97"/>
    </row>
    <row r="33" spans="1:41" x14ac:dyDescent="0.35">
      <c r="A33" s="127">
        <v>2021</v>
      </c>
      <c r="B33" s="129">
        <v>166.46356844202799</v>
      </c>
      <c r="C33" s="129">
        <v>492.70083872163536</v>
      </c>
      <c r="D33" s="129">
        <v>762.29805567599226</v>
      </c>
      <c r="E33" s="129">
        <v>153.60534295178923</v>
      </c>
      <c r="F33" s="129">
        <v>4052.1662820556217</v>
      </c>
      <c r="H33" s="128"/>
      <c r="I33" s="128"/>
      <c r="J33" s="128"/>
      <c r="K33" s="128"/>
      <c r="L33" s="128"/>
      <c r="M33" s="127"/>
      <c r="N33" s="128"/>
      <c r="O33" s="128"/>
      <c r="P33" s="128"/>
      <c r="Q33" s="128"/>
      <c r="R33" s="128"/>
      <c r="S33" s="127"/>
      <c r="T33" s="104"/>
      <c r="U33" s="104"/>
      <c r="V33" s="104"/>
      <c r="W33" s="104"/>
      <c r="X33" s="104"/>
      <c r="Y33" s="104"/>
      <c r="Z33" s="98"/>
      <c r="AA33" s="98"/>
      <c r="AB33" s="98"/>
      <c r="AC33" s="5"/>
      <c r="AD33" s="98"/>
      <c r="AE33" s="98"/>
      <c r="AF33" s="98"/>
      <c r="AG33" s="98"/>
      <c r="AH33" s="98"/>
      <c r="AI33" s="98"/>
      <c r="AJ33" s="98"/>
      <c r="AK33" s="98"/>
      <c r="AL33" s="98"/>
      <c r="AM33" s="97"/>
      <c r="AN33" s="98"/>
      <c r="AO33" s="97"/>
    </row>
    <row r="34" spans="1:41" x14ac:dyDescent="0.35">
      <c r="A34" s="127">
        <v>2022</v>
      </c>
      <c r="B34" s="5">
        <v>163.60869990672361</v>
      </c>
      <c r="C34" s="5">
        <v>475.89140146691602</v>
      </c>
      <c r="D34" s="5">
        <v>769.92688414849601</v>
      </c>
      <c r="E34" s="5">
        <v>144.63063352514558</v>
      </c>
      <c r="F34" s="5">
        <v>4219.8865919612435</v>
      </c>
      <c r="AE34" s="98"/>
      <c r="AF34" s="98"/>
      <c r="AG34" s="98"/>
      <c r="AH34" s="98"/>
      <c r="AI34" s="98"/>
      <c r="AJ34" s="98"/>
      <c r="AK34" s="98"/>
      <c r="AL34" s="98"/>
      <c r="AM34" s="97"/>
      <c r="AN34" s="98"/>
      <c r="AO34" s="97"/>
    </row>
    <row r="35" spans="1:41" x14ac:dyDescent="0.35">
      <c r="A35" s="127"/>
      <c r="AE35" s="98"/>
      <c r="AF35" s="98"/>
      <c r="AG35" s="98"/>
      <c r="AH35" s="98"/>
      <c r="AI35" s="98"/>
      <c r="AJ35" s="98"/>
      <c r="AK35" s="98"/>
      <c r="AL35" s="98"/>
      <c r="AM35" s="97"/>
      <c r="AN35" s="98"/>
      <c r="AO35" s="97"/>
    </row>
    <row r="36" spans="1:41" x14ac:dyDescent="0.35">
      <c r="A36" t="s">
        <v>199</v>
      </c>
      <c r="G36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25"/>
  <sheetViews>
    <sheetView zoomScale="70" zoomScaleNormal="70" workbookViewId="0">
      <pane xSplit="1" ySplit="3" topLeftCell="B4" activePane="bottomRight" state="frozen"/>
      <selection activeCell="N39" sqref="N39"/>
      <selection pane="topRight" activeCell="N39" sqref="N39"/>
      <selection pane="bottomLeft" activeCell="N39" sqref="N39"/>
      <selection pane="bottomRight" activeCell="N10" sqref="N10"/>
    </sheetView>
  </sheetViews>
  <sheetFormatPr defaultColWidth="9.1796875" defaultRowHeight="11.5" x14ac:dyDescent="0.35"/>
  <cols>
    <col min="1" max="1" width="46.1796875" style="96" customWidth="1"/>
    <col min="2" max="8" width="10" style="96" customWidth="1"/>
    <col min="9" max="9" width="12.7265625" style="135" customWidth="1"/>
    <col min="10" max="10" width="10" style="96" customWidth="1"/>
    <col min="11" max="44" width="10.81640625" style="134" customWidth="1"/>
    <col min="45" max="111" width="10.81640625" style="96" customWidth="1"/>
    <col min="112" max="16384" width="9.1796875" style="96"/>
  </cols>
  <sheetData>
    <row r="1" spans="1:113" ht="26" x14ac:dyDescent="0.6">
      <c r="A1" s="3" t="s">
        <v>131</v>
      </c>
      <c r="B1" s="152"/>
      <c r="C1" s="152"/>
      <c r="D1" s="152"/>
      <c r="E1" s="152"/>
      <c r="F1" s="152"/>
      <c r="G1" s="152"/>
      <c r="H1" s="152"/>
      <c r="I1" s="153"/>
      <c r="J1" s="152"/>
    </row>
    <row r="2" spans="1:113" ht="16" customHeight="1" x14ac:dyDescent="0.35">
      <c r="A2" s="96" t="s">
        <v>130</v>
      </c>
    </row>
    <row r="3" spans="1:113" ht="16" customHeight="1" x14ac:dyDescent="0.35">
      <c r="A3" s="176"/>
      <c r="B3" s="96" t="s">
        <v>6</v>
      </c>
      <c r="C3" s="96" t="s">
        <v>5</v>
      </c>
      <c r="D3" s="96" t="s">
        <v>4</v>
      </c>
      <c r="E3" s="96" t="s">
        <v>3</v>
      </c>
      <c r="F3" s="96" t="s">
        <v>2</v>
      </c>
      <c r="G3" s="96" t="s">
        <v>39</v>
      </c>
      <c r="H3" s="96" t="s">
        <v>40</v>
      </c>
      <c r="I3" s="135" t="s">
        <v>38</v>
      </c>
      <c r="J3" s="96" t="s">
        <v>37</v>
      </c>
    </row>
    <row r="4" spans="1:113" ht="16" customHeight="1" x14ac:dyDescent="0.35">
      <c r="A4" s="171" t="s">
        <v>1</v>
      </c>
      <c r="B4" s="169">
        <v>9.7712751654506658E-2</v>
      </c>
      <c r="C4" s="169">
        <v>-4.3282126740611493E-2</v>
      </c>
      <c r="D4" s="169">
        <v>-8.8070152957664405E-4</v>
      </c>
      <c r="E4" s="169">
        <v>6.6367566168794356E-2</v>
      </c>
      <c r="F4" s="169">
        <v>-1.0131888159293112E-2</v>
      </c>
      <c r="G4" s="169">
        <v>6.1510799017691076E-2</v>
      </c>
      <c r="H4" s="135">
        <v>-0.1356132404233481</v>
      </c>
      <c r="I4" s="170">
        <v>0.12215443812485871</v>
      </c>
      <c r="J4" s="169">
        <v>8.0000000000000002E-3</v>
      </c>
      <c r="K4" s="104"/>
      <c r="L4" s="104"/>
      <c r="M4" s="104"/>
      <c r="N4" s="104"/>
      <c r="O4" s="104"/>
      <c r="P4" s="104"/>
      <c r="Q4" s="104"/>
      <c r="R4" s="158"/>
      <c r="S4" s="166"/>
      <c r="T4" s="158"/>
      <c r="U4" s="136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</row>
    <row r="5" spans="1:113" ht="16" customHeight="1" x14ac:dyDescent="0.35">
      <c r="A5" s="96" t="s">
        <v>0</v>
      </c>
      <c r="B5" s="169">
        <v>-4.7266183830794506E-2</v>
      </c>
      <c r="C5" s="169">
        <v>-0.31149544845786714</v>
      </c>
      <c r="D5" s="169">
        <v>0.4496042141229355</v>
      </c>
      <c r="E5" s="169">
        <v>-9.0206068952455309E-3</v>
      </c>
      <c r="F5" s="169">
        <v>4.3417630674476237E-2</v>
      </c>
      <c r="G5" s="169">
        <v>1.9309556504036207E-2</v>
      </c>
      <c r="H5" s="135">
        <v>-8.8773087672922024E-3</v>
      </c>
      <c r="I5" s="135">
        <v>-3.1021423260934489E-2</v>
      </c>
      <c r="J5" s="169">
        <v>-1.0999999999999999E-2</v>
      </c>
      <c r="K5" s="104"/>
      <c r="L5" s="104"/>
      <c r="M5" s="104"/>
      <c r="N5" s="104"/>
      <c r="O5" s="104"/>
      <c r="P5" s="104"/>
      <c r="Q5" s="104"/>
      <c r="R5" s="158"/>
      <c r="S5" s="166"/>
      <c r="T5" s="158"/>
      <c r="U5" s="136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</row>
    <row r="6" spans="1:113" ht="16" customHeight="1" x14ac:dyDescent="0.35">
      <c r="A6" s="171" t="s">
        <v>10</v>
      </c>
      <c r="B6" s="169">
        <v>-5.998212422200333E-3</v>
      </c>
      <c r="C6" s="169">
        <v>-0.31442921066534146</v>
      </c>
      <c r="D6" s="169">
        <v>0.35326773610991524</v>
      </c>
      <c r="E6" s="169">
        <v>5.348315834349826E-2</v>
      </c>
      <c r="F6" s="169">
        <v>5.1083624616474754E-3</v>
      </c>
      <c r="G6" s="169">
        <v>-8.3664295760288443E-3</v>
      </c>
      <c r="H6" s="135">
        <v>-4.1782254355834936E-2</v>
      </c>
      <c r="I6" s="170">
        <v>2.8208754191151542E-2</v>
      </c>
      <c r="J6" s="169">
        <v>4.9000000000000002E-2</v>
      </c>
      <c r="K6" s="104"/>
      <c r="L6" s="104"/>
      <c r="M6" s="104"/>
      <c r="N6" s="104"/>
      <c r="O6" s="104"/>
      <c r="P6" s="104"/>
      <c r="Q6" s="104"/>
      <c r="R6" s="158"/>
      <c r="S6" s="166"/>
      <c r="T6" s="158"/>
      <c r="U6" s="136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</row>
    <row r="7" spans="1:113" ht="16" customHeight="1" x14ac:dyDescent="0.35">
      <c r="A7" s="96" t="s">
        <v>11</v>
      </c>
      <c r="B7" s="169">
        <v>-8.9163757041864633E-3</v>
      </c>
      <c r="C7" s="169">
        <v>-0.11562935850056522</v>
      </c>
      <c r="D7" s="169">
        <v>0.12608515738891946</v>
      </c>
      <c r="E7" s="169">
        <v>-5.8110226229657336E-4</v>
      </c>
      <c r="F7" s="169">
        <v>-3.104924799454345E-3</v>
      </c>
      <c r="G7" s="169">
        <v>6.7495967852115868E-3</v>
      </c>
      <c r="H7" s="135">
        <v>3.6293582951487657E-3</v>
      </c>
      <c r="I7" s="135">
        <v>-3.3821919032417713E-2</v>
      </c>
      <c r="J7" s="169">
        <v>0.02</v>
      </c>
      <c r="K7" s="104"/>
      <c r="L7" s="104"/>
      <c r="M7" s="104"/>
      <c r="N7" s="104"/>
      <c r="O7" s="104"/>
      <c r="P7" s="104"/>
      <c r="Q7" s="104"/>
      <c r="R7" s="158"/>
      <c r="S7" s="166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</row>
    <row r="8" spans="1:113" ht="16" customHeight="1" x14ac:dyDescent="0.35">
      <c r="A8" s="171" t="s">
        <v>12</v>
      </c>
      <c r="B8" s="169">
        <v>-2.4513296204879964E-2</v>
      </c>
      <c r="C8" s="169">
        <v>-0.29942512482717354</v>
      </c>
      <c r="D8" s="169">
        <v>0.15972479095682779</v>
      </c>
      <c r="E8" s="169">
        <v>1.8861998175265127E-2</v>
      </c>
      <c r="F8" s="169">
        <v>4.5698929719328873E-3</v>
      </c>
      <c r="G8" s="169">
        <v>-1.354061030035314E-2</v>
      </c>
      <c r="H8" s="135">
        <v>-4.9085907793762207E-3</v>
      </c>
      <c r="I8" s="170">
        <v>-2.1771548342434444E-2</v>
      </c>
      <c r="J8" s="169">
        <v>-7.0000000000000001E-3</v>
      </c>
      <c r="K8" s="104"/>
      <c r="L8" s="104"/>
      <c r="M8" s="104"/>
      <c r="N8" s="104"/>
      <c r="O8" s="104"/>
      <c r="P8" s="104"/>
      <c r="Q8" s="104"/>
      <c r="R8" s="158"/>
      <c r="S8" s="166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</row>
    <row r="9" spans="1:113" ht="16" customHeight="1" x14ac:dyDescent="0.35">
      <c r="A9" s="96" t="s">
        <v>129</v>
      </c>
      <c r="B9" s="169">
        <v>-7.9539011368129353E-3</v>
      </c>
      <c r="C9" s="169">
        <v>-0.2667377180777295</v>
      </c>
      <c r="D9" s="169">
        <v>0.25082588385662574</v>
      </c>
      <c r="E9" s="169">
        <v>1.467031281812714E-2</v>
      </c>
      <c r="F9" s="169">
        <v>2.6347730421448556E-2</v>
      </c>
      <c r="G9" s="169">
        <v>2.2364037313869822E-2</v>
      </c>
      <c r="H9" s="135">
        <v>-5.492513004991173E-2</v>
      </c>
      <c r="I9" s="135">
        <v>2.9355470162915509E-2</v>
      </c>
      <c r="J9" s="169">
        <v>3.1E-2</v>
      </c>
      <c r="K9" s="104"/>
      <c r="L9" s="104"/>
      <c r="M9" s="104"/>
      <c r="N9" s="104"/>
      <c r="O9" s="104"/>
      <c r="P9" s="104"/>
      <c r="Q9" s="104"/>
      <c r="R9" s="158"/>
      <c r="S9" s="166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</row>
    <row r="10" spans="1:113" ht="16" customHeight="1" x14ac:dyDescent="0.35">
      <c r="A10" s="96" t="s">
        <v>128</v>
      </c>
      <c r="B10" s="169">
        <v>-1.2642705650212527E-2</v>
      </c>
      <c r="C10" s="169">
        <v>-0.267463052528227</v>
      </c>
      <c r="D10" s="169">
        <v>0.17293289274865775</v>
      </c>
      <c r="E10" s="169">
        <v>2.9343002219642145E-2</v>
      </c>
      <c r="F10" s="169">
        <v>-1.0963919876256667E-2</v>
      </c>
      <c r="G10" s="169">
        <v>6.8785221938002739E-2</v>
      </c>
      <c r="H10" s="135">
        <v>-2.1879910133888458E-2</v>
      </c>
      <c r="I10" s="135">
        <v>2.2217391245049845E-2</v>
      </c>
      <c r="J10" s="169">
        <v>1.7999999999999999E-2</v>
      </c>
      <c r="K10" s="104"/>
      <c r="L10" s="104"/>
      <c r="M10" s="104"/>
      <c r="N10" s="104"/>
      <c r="O10" s="104"/>
      <c r="P10" s="104"/>
      <c r="Q10" s="104"/>
      <c r="R10" s="158"/>
      <c r="S10" s="166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</row>
    <row r="11" spans="1:113" s="134" customFormat="1" ht="16" customHeight="1" x14ac:dyDescent="0.35">
      <c r="A11" s="175" t="s">
        <v>192</v>
      </c>
      <c r="B11" s="169">
        <v>2.6640978679606242E-2</v>
      </c>
      <c r="C11" s="169">
        <v>-0.10527284922198299</v>
      </c>
      <c r="D11" s="169">
        <v>6.6194566837886937E-2</v>
      </c>
      <c r="E11" s="169">
        <v>2.9256068013338687E-2</v>
      </c>
      <c r="F11" s="169">
        <v>1.2833440832685783E-2</v>
      </c>
      <c r="G11" s="169">
        <v>-4.3007083310164784E-3</v>
      </c>
      <c r="H11" s="166">
        <v>1.2056614280452793E-2</v>
      </c>
      <c r="I11" s="174">
        <v>-7.56186175896012E-3</v>
      </c>
      <c r="J11" s="173">
        <v>1.7000000000000001E-2</v>
      </c>
      <c r="K11" s="172"/>
      <c r="L11" s="172"/>
      <c r="M11" s="172"/>
      <c r="N11" s="172"/>
      <c r="O11" s="172"/>
      <c r="P11" s="172"/>
      <c r="Q11" s="172"/>
      <c r="R11" s="158"/>
      <c r="S11" s="166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</row>
    <row r="12" spans="1:113" ht="16" customHeight="1" x14ac:dyDescent="0.35">
      <c r="A12" s="171" t="s">
        <v>193</v>
      </c>
      <c r="B12" s="169">
        <v>2.1809614579835213E-3</v>
      </c>
      <c r="C12" s="169">
        <v>-3.4679427131386609E-3</v>
      </c>
      <c r="D12" s="169">
        <v>2.4737157433414314E-3</v>
      </c>
      <c r="E12" s="169">
        <v>1.9537483307328074E-3</v>
      </c>
      <c r="F12" s="169">
        <v>3.2209972592280867E-3</v>
      </c>
      <c r="G12" s="169">
        <v>-8.6934403473812871E-3</v>
      </c>
      <c r="H12" s="135">
        <v>3.7575222106187578E-3</v>
      </c>
      <c r="I12" s="170">
        <v>-3.5210975965026536E-3</v>
      </c>
      <c r="J12" s="169">
        <v>1.4E-2</v>
      </c>
      <c r="K12" s="98"/>
      <c r="L12" s="98"/>
      <c r="M12" s="98"/>
      <c r="N12" s="98"/>
      <c r="O12" s="98"/>
      <c r="P12" s="98"/>
      <c r="Q12" s="98"/>
      <c r="R12" s="158"/>
      <c r="S12" s="166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</row>
    <row r="13" spans="1:113" ht="16" customHeight="1" x14ac:dyDescent="0.35">
      <c r="A13" s="171" t="s">
        <v>194</v>
      </c>
      <c r="B13" s="169">
        <v>-2.5019044134033663E-3</v>
      </c>
      <c r="C13" s="169">
        <v>-5.8701865182708146E-2</v>
      </c>
      <c r="D13" s="169">
        <v>4.1372041863939835E-2</v>
      </c>
      <c r="E13" s="169">
        <v>1.679711419768859E-2</v>
      </c>
      <c r="F13" s="169">
        <v>6.4882092272537939E-3</v>
      </c>
      <c r="G13" s="169">
        <v>2.4829078542196958E-2</v>
      </c>
      <c r="H13" s="135">
        <v>5.1429933945863482E-3</v>
      </c>
      <c r="I13" s="170">
        <v>2.6619863218286799E-2</v>
      </c>
      <c r="J13" s="169">
        <v>1.0999999999999999E-2</v>
      </c>
      <c r="K13" s="104"/>
      <c r="L13" s="104"/>
      <c r="M13" s="104"/>
      <c r="N13" s="104"/>
      <c r="O13" s="104"/>
      <c r="P13" s="104"/>
      <c r="Q13" s="104"/>
      <c r="R13" s="158"/>
      <c r="S13" s="166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1:113" s="99" customFormat="1" ht="22" customHeight="1" x14ac:dyDescent="0.35">
      <c r="A14" s="99" t="s">
        <v>127</v>
      </c>
      <c r="B14" s="169">
        <v>2.4585015071612037E-3</v>
      </c>
      <c r="C14" s="169">
        <v>-0.16730259081623167</v>
      </c>
      <c r="D14" s="169">
        <v>0.13401974553303053</v>
      </c>
      <c r="E14" s="169">
        <v>2.3772499430600114E-2</v>
      </c>
      <c r="F14" s="169">
        <v>9.9035436655772191E-3</v>
      </c>
      <c r="G14" s="169">
        <v>1.2192906114386837E-2</v>
      </c>
      <c r="H14" s="141">
        <v>-1.50059264006146E-2</v>
      </c>
      <c r="I14" s="141">
        <v>1.168997454260845E-2</v>
      </c>
      <c r="J14" s="168">
        <v>1.9E-2</v>
      </c>
      <c r="K14" s="167"/>
      <c r="L14" s="167"/>
      <c r="M14" s="167"/>
      <c r="N14" s="167"/>
      <c r="O14" s="167"/>
      <c r="P14" s="167"/>
      <c r="Q14" s="167"/>
      <c r="R14" s="158"/>
      <c r="S14" s="166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</row>
    <row r="15" spans="1:113" s="165" customFormat="1" ht="16" customHeight="1" x14ac:dyDescent="0.35">
      <c r="I15" s="6"/>
    </row>
    <row r="16" spans="1:113" s="162" customFormat="1" ht="16" customHeight="1" x14ac:dyDescent="0.35">
      <c r="I16" s="135"/>
      <c r="K16" s="164"/>
      <c r="L16" s="164"/>
      <c r="M16" s="164"/>
      <c r="N16" s="164"/>
      <c r="O16" s="164"/>
      <c r="P16" s="164"/>
      <c r="Q16" s="164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</row>
    <row r="17" spans="1:113" ht="16" customHeight="1" x14ac:dyDescent="0.35">
      <c r="A17" s="152"/>
      <c r="B17" s="152"/>
      <c r="C17" s="152"/>
      <c r="D17" s="152"/>
      <c r="E17" s="152"/>
      <c r="F17" s="152"/>
      <c r="G17" s="152"/>
      <c r="H17" s="152"/>
      <c r="I17" s="153"/>
      <c r="J17" s="152"/>
      <c r="K17" s="161"/>
      <c r="L17" s="161"/>
      <c r="M17" s="161"/>
      <c r="N17" s="161"/>
      <c r="O17" s="161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</row>
    <row r="18" spans="1:113" ht="16" customHeight="1" x14ac:dyDescent="0.35">
      <c r="K18" s="151"/>
      <c r="L18" s="151"/>
      <c r="M18" s="151"/>
      <c r="N18" s="151"/>
      <c r="O18" s="151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1:113" ht="16" customHeight="1" x14ac:dyDescent="0.35">
      <c r="K19" s="149"/>
      <c r="L19" s="149"/>
      <c r="M19" s="149"/>
      <c r="N19" s="149"/>
      <c r="O19" s="149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</row>
    <row r="20" spans="1:113" ht="16" customHeight="1" x14ac:dyDescent="0.35">
      <c r="A20" s="146"/>
      <c r="B20" s="146"/>
      <c r="C20" s="146"/>
      <c r="D20" s="146"/>
      <c r="E20" s="146"/>
      <c r="F20" s="146"/>
      <c r="G20" s="146"/>
      <c r="H20" s="146"/>
      <c r="I20" s="147"/>
      <c r="J20" s="146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</row>
    <row r="21" spans="1:113" ht="16" customHeight="1" x14ac:dyDescent="0.35">
      <c r="K21" s="159"/>
      <c r="L21" s="159"/>
      <c r="M21" s="159"/>
      <c r="N21" s="159"/>
      <c r="O21" s="159"/>
      <c r="P21" s="159"/>
      <c r="Q21" s="159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</row>
    <row r="22" spans="1:113" ht="16" customHeight="1" x14ac:dyDescent="0.35">
      <c r="K22" s="159"/>
      <c r="L22" s="159"/>
      <c r="M22" s="159"/>
      <c r="N22" s="159"/>
      <c r="O22" s="159"/>
      <c r="P22" s="159"/>
      <c r="Q22" s="159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</row>
    <row r="23" spans="1:113" ht="16" customHeight="1" x14ac:dyDescent="0.35">
      <c r="K23" s="159"/>
      <c r="L23" s="159"/>
      <c r="M23" s="159"/>
      <c r="N23" s="159"/>
      <c r="O23" s="159"/>
      <c r="P23" s="159"/>
      <c r="Q23" s="159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</row>
    <row r="24" spans="1:113" ht="16" customHeight="1" x14ac:dyDescent="0.35">
      <c r="K24" s="159"/>
      <c r="L24" s="159"/>
      <c r="M24" s="159"/>
      <c r="N24" s="159"/>
      <c r="O24" s="159"/>
      <c r="P24" s="159"/>
      <c r="Q24" s="159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</row>
    <row r="25" spans="1:113" ht="16" customHeight="1" x14ac:dyDescent="0.35">
      <c r="K25" s="159"/>
      <c r="L25" s="159"/>
      <c r="M25" s="159"/>
      <c r="N25" s="159"/>
      <c r="O25" s="159"/>
      <c r="P25" s="159"/>
      <c r="Q25" s="159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1:113" ht="16" customHeight="1" x14ac:dyDescent="0.35">
      <c r="K26" s="159"/>
      <c r="L26" s="159"/>
      <c r="M26" s="159"/>
      <c r="N26" s="159"/>
      <c r="O26" s="159"/>
      <c r="P26" s="159"/>
      <c r="Q26" s="159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</row>
    <row r="27" spans="1:113" ht="16" customHeight="1" x14ac:dyDescent="0.35">
      <c r="K27" s="159"/>
      <c r="L27" s="159"/>
      <c r="M27" s="159"/>
      <c r="N27" s="159"/>
      <c r="O27" s="159"/>
      <c r="P27" s="159"/>
      <c r="Q27" s="159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</row>
    <row r="28" spans="1:113" ht="16" customHeight="1" x14ac:dyDescent="0.35">
      <c r="K28" s="159"/>
      <c r="L28" s="159"/>
      <c r="M28" s="159"/>
      <c r="N28" s="159"/>
      <c r="O28" s="159"/>
      <c r="P28" s="159"/>
      <c r="Q28" s="159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</row>
    <row r="29" spans="1:113" ht="16" customHeight="1" x14ac:dyDescent="0.35">
      <c r="K29" s="159"/>
      <c r="L29" s="159"/>
      <c r="M29" s="159"/>
      <c r="N29" s="159"/>
      <c r="O29" s="159"/>
      <c r="P29" s="159"/>
      <c r="Q29" s="159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</row>
    <row r="30" spans="1:113" ht="16" customHeight="1" x14ac:dyDescent="0.35">
      <c r="K30" s="159"/>
      <c r="L30" s="159"/>
      <c r="M30" s="159"/>
      <c r="N30" s="159"/>
      <c r="O30" s="159"/>
      <c r="P30" s="159"/>
      <c r="Q30" s="159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</row>
    <row r="31" spans="1:113" s="99" customFormat="1" ht="22" customHeight="1" x14ac:dyDescent="0.35">
      <c r="I31" s="141"/>
      <c r="K31" s="160"/>
      <c r="L31" s="160"/>
      <c r="M31" s="160"/>
      <c r="N31" s="160"/>
      <c r="O31" s="160"/>
      <c r="P31" s="160"/>
      <c r="Q31" s="160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</row>
    <row r="32" spans="1:113" ht="16" customHeight="1" x14ac:dyDescent="0.35">
      <c r="K32" s="159"/>
      <c r="L32" s="159"/>
      <c r="M32" s="159"/>
      <c r="N32" s="159"/>
      <c r="O32" s="159"/>
      <c r="P32" s="159"/>
      <c r="Q32" s="159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</row>
    <row r="33" spans="1:113" s="154" customFormat="1" ht="22" customHeight="1" x14ac:dyDescent="0.35">
      <c r="I33" s="157"/>
      <c r="K33" s="156"/>
      <c r="L33" s="156"/>
      <c r="M33" s="156"/>
      <c r="N33" s="156"/>
      <c r="O33" s="156"/>
      <c r="P33" s="156"/>
      <c r="Q33" s="156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</row>
    <row r="34" spans="1:113" customFormat="1" ht="16" customHeight="1" x14ac:dyDescent="0.35">
      <c r="I34" s="6"/>
    </row>
    <row r="35" spans="1:113" customFormat="1" ht="16" customHeight="1" x14ac:dyDescent="0.35">
      <c r="I35" s="6"/>
    </row>
    <row r="36" spans="1:113" ht="16" customHeight="1" x14ac:dyDescent="0.35">
      <c r="A36" s="152"/>
      <c r="B36" s="152"/>
      <c r="C36" s="152"/>
      <c r="D36" s="152"/>
      <c r="E36" s="152"/>
      <c r="F36" s="152"/>
      <c r="G36" s="152"/>
      <c r="H36" s="152"/>
      <c r="I36" s="153"/>
      <c r="J36" s="152"/>
    </row>
    <row r="37" spans="1:113" ht="16" customHeight="1" x14ac:dyDescent="0.35">
      <c r="K37" s="151"/>
      <c r="L37" s="151"/>
      <c r="M37" s="151"/>
      <c r="N37" s="151"/>
      <c r="O37" s="151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</row>
    <row r="38" spans="1:113" ht="16" customHeight="1" x14ac:dyDescent="0.35">
      <c r="K38" s="149"/>
      <c r="L38" s="149"/>
      <c r="M38" s="149"/>
      <c r="N38" s="149"/>
      <c r="O38" s="149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</row>
    <row r="39" spans="1:113" ht="16" customHeight="1" x14ac:dyDescent="0.35">
      <c r="A39" s="146"/>
      <c r="B39" s="146"/>
      <c r="C39" s="146"/>
      <c r="D39" s="146"/>
      <c r="E39" s="146"/>
      <c r="F39" s="146"/>
      <c r="G39" s="146"/>
      <c r="H39" s="146"/>
      <c r="I39" s="147"/>
      <c r="J39" s="146"/>
    </row>
    <row r="40" spans="1:113" ht="16" customHeight="1" x14ac:dyDescent="0.35">
      <c r="K40" s="143"/>
      <c r="L40" s="143"/>
      <c r="M40" s="143"/>
      <c r="N40" s="143"/>
      <c r="O40" s="143"/>
      <c r="P40" s="143"/>
      <c r="Q40" s="143"/>
      <c r="R40" s="144"/>
      <c r="S40" s="144"/>
      <c r="T40" s="145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3"/>
      <c r="AT40" s="143"/>
      <c r="AU40" s="143"/>
      <c r="AV40" s="143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</row>
    <row r="41" spans="1:113" ht="16" customHeight="1" x14ac:dyDescent="0.35">
      <c r="K41" s="143"/>
      <c r="L41" s="143"/>
      <c r="M41" s="143"/>
      <c r="N41" s="143"/>
      <c r="O41" s="143"/>
      <c r="P41" s="143"/>
      <c r="Q41" s="143"/>
      <c r="R41" s="144"/>
      <c r="S41" s="144"/>
      <c r="T41" s="145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3"/>
      <c r="AT41" s="143"/>
      <c r="AU41" s="143"/>
      <c r="AV41" s="143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</row>
    <row r="42" spans="1:113" ht="16" customHeight="1" x14ac:dyDescent="0.35">
      <c r="K42" s="143"/>
      <c r="L42" s="143"/>
      <c r="M42" s="143"/>
      <c r="N42" s="143"/>
      <c r="O42" s="143"/>
      <c r="P42" s="143"/>
      <c r="Q42" s="143"/>
      <c r="R42" s="144"/>
      <c r="S42" s="144"/>
      <c r="T42" s="14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3"/>
      <c r="AT42" s="143"/>
      <c r="AU42" s="143"/>
      <c r="AV42" s="143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13" ht="16" customHeight="1" x14ac:dyDescent="0.35">
      <c r="K43" s="143"/>
      <c r="L43" s="143"/>
      <c r="M43" s="143"/>
      <c r="N43" s="143"/>
      <c r="O43" s="143"/>
      <c r="P43" s="143"/>
      <c r="Q43" s="143"/>
      <c r="R43" s="144"/>
      <c r="S43" s="144"/>
      <c r="T43" s="145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3"/>
      <c r="AT43" s="143"/>
      <c r="AU43" s="143"/>
      <c r="AV43" s="143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</row>
    <row r="44" spans="1:113" ht="16" customHeight="1" x14ac:dyDescent="0.35">
      <c r="K44" s="143"/>
      <c r="L44" s="143"/>
      <c r="M44" s="143"/>
      <c r="N44" s="143"/>
      <c r="O44" s="143"/>
      <c r="P44" s="143"/>
      <c r="Q44" s="143"/>
      <c r="R44" s="144"/>
      <c r="S44" s="144"/>
      <c r="T44" s="145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3"/>
      <c r="AT44" s="143"/>
      <c r="AU44" s="143"/>
      <c r="AV44" s="143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</row>
    <row r="45" spans="1:113" ht="16" customHeight="1" x14ac:dyDescent="0.35">
      <c r="K45" s="143"/>
      <c r="L45" s="143"/>
      <c r="M45" s="143"/>
      <c r="N45" s="143"/>
      <c r="O45" s="143"/>
      <c r="P45" s="143"/>
      <c r="Q45" s="143"/>
      <c r="R45" s="144"/>
      <c r="S45" s="144"/>
      <c r="T45" s="145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3"/>
      <c r="AT45" s="143"/>
      <c r="AU45" s="143"/>
      <c r="AV45" s="143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</row>
    <row r="46" spans="1:113" ht="16" customHeight="1" x14ac:dyDescent="0.35">
      <c r="K46" s="143"/>
      <c r="L46" s="143"/>
      <c r="M46" s="143"/>
      <c r="N46" s="143"/>
      <c r="O46" s="143"/>
      <c r="P46" s="143"/>
      <c r="Q46" s="143"/>
      <c r="R46" s="144"/>
      <c r="S46" s="144"/>
      <c r="T46" s="145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3"/>
      <c r="AT46" s="143"/>
      <c r="AU46" s="143"/>
      <c r="AV46" s="143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</row>
    <row r="47" spans="1:113" ht="16" customHeight="1" x14ac:dyDescent="0.35">
      <c r="K47" s="143"/>
      <c r="L47" s="143"/>
      <c r="M47" s="143"/>
      <c r="N47" s="143"/>
      <c r="O47" s="143"/>
      <c r="P47" s="143"/>
      <c r="Q47" s="143"/>
      <c r="R47" s="144"/>
      <c r="S47" s="144"/>
      <c r="T47" s="145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3"/>
      <c r="AT47" s="143"/>
      <c r="AU47" s="143"/>
      <c r="AV47" s="143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13" ht="16" customHeight="1" x14ac:dyDescent="0.35">
      <c r="K48" s="143"/>
      <c r="L48" s="143"/>
      <c r="M48" s="143"/>
      <c r="N48" s="143"/>
      <c r="O48" s="143"/>
      <c r="P48" s="143"/>
      <c r="Q48" s="143"/>
      <c r="R48" s="144"/>
      <c r="S48" s="144"/>
      <c r="T48" s="145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3"/>
      <c r="AT48" s="143"/>
      <c r="AU48" s="143"/>
      <c r="AV48" s="143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</row>
    <row r="49" spans="9:100" ht="16" customHeight="1" x14ac:dyDescent="0.35">
      <c r="K49" s="143"/>
      <c r="L49" s="143"/>
      <c r="M49" s="143"/>
      <c r="N49" s="143"/>
      <c r="O49" s="143"/>
      <c r="P49" s="143"/>
      <c r="Q49" s="143"/>
      <c r="R49" s="144"/>
      <c r="S49" s="144"/>
      <c r="T49" s="145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3"/>
      <c r="AT49" s="143"/>
      <c r="AU49" s="143"/>
      <c r="AV49" s="143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</row>
    <row r="50" spans="9:100" ht="16" customHeight="1" x14ac:dyDescent="0.35">
      <c r="K50" s="143"/>
      <c r="L50" s="143"/>
      <c r="M50" s="143"/>
      <c r="N50" s="143"/>
      <c r="O50" s="143"/>
      <c r="P50" s="143"/>
      <c r="Q50" s="143"/>
      <c r="R50" s="144"/>
      <c r="S50" s="144"/>
      <c r="T50" s="145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3"/>
      <c r="AT50" s="143"/>
      <c r="AU50" s="143"/>
      <c r="AV50" s="143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</row>
    <row r="51" spans="9:100" s="99" customFormat="1" ht="22" customHeight="1" x14ac:dyDescent="0.35">
      <c r="I51" s="141"/>
      <c r="K51" s="139"/>
      <c r="L51" s="139"/>
      <c r="M51" s="139"/>
      <c r="N51" s="139"/>
      <c r="O51" s="139"/>
      <c r="P51" s="139"/>
      <c r="Q51" s="139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39"/>
      <c r="AT51" s="139"/>
      <c r="AU51" s="139"/>
      <c r="AV51" s="139"/>
    </row>
    <row r="52" spans="9:100" ht="16" customHeight="1" x14ac:dyDescent="0.35">
      <c r="K52" s="138"/>
      <c r="L52" s="138"/>
      <c r="M52" s="138"/>
      <c r="N52" s="138"/>
      <c r="O52" s="138"/>
      <c r="P52" s="138"/>
    </row>
    <row r="53" spans="9:100" ht="16" customHeight="1" x14ac:dyDescent="0.35">
      <c r="K53" s="137"/>
      <c r="L53" s="137"/>
      <c r="M53" s="137"/>
      <c r="N53" s="137"/>
      <c r="O53" s="137"/>
      <c r="P53" s="137"/>
      <c r="Q53" s="137"/>
    </row>
    <row r="54" spans="9:100" ht="16" customHeight="1" x14ac:dyDescent="0.35"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</row>
    <row r="55" spans="9:100" ht="16" customHeight="1" x14ac:dyDescent="0.35"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</row>
    <row r="56" spans="9:100" ht="16" customHeight="1" x14ac:dyDescent="0.35"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</row>
    <row r="57" spans="9:100" ht="16" customHeight="1" x14ac:dyDescent="0.35"/>
    <row r="58" spans="9:100" ht="16" customHeight="1" x14ac:dyDescent="0.35"/>
    <row r="59" spans="9:100" ht="16" customHeight="1" x14ac:dyDescent="0.35"/>
    <row r="60" spans="9:100" ht="16" customHeight="1" x14ac:dyDescent="0.35"/>
    <row r="61" spans="9:100" ht="16" customHeight="1" x14ac:dyDescent="0.35"/>
    <row r="62" spans="9:100" ht="16" customHeight="1" x14ac:dyDescent="0.35"/>
    <row r="63" spans="9:100" ht="16" customHeight="1" x14ac:dyDescent="0.35"/>
    <row r="64" spans="9:100" ht="16" customHeight="1" x14ac:dyDescent="0.35"/>
    <row r="65" ht="16" customHeight="1" x14ac:dyDescent="0.35"/>
    <row r="66" ht="16" customHeight="1" x14ac:dyDescent="0.35"/>
    <row r="67" ht="16" customHeight="1" x14ac:dyDescent="0.35"/>
    <row r="68" ht="16" customHeight="1" x14ac:dyDescent="0.35"/>
    <row r="69" ht="16" customHeight="1" x14ac:dyDescent="0.35"/>
    <row r="70" ht="16" customHeight="1" x14ac:dyDescent="0.35"/>
    <row r="71" ht="16" customHeight="1" x14ac:dyDescent="0.35"/>
    <row r="72" ht="16" customHeight="1" x14ac:dyDescent="0.35"/>
    <row r="73" ht="16" customHeight="1" x14ac:dyDescent="0.35"/>
    <row r="74" ht="16" customHeight="1" x14ac:dyDescent="0.35"/>
    <row r="75" ht="16" customHeight="1" x14ac:dyDescent="0.35"/>
    <row r="76" ht="16" customHeight="1" x14ac:dyDescent="0.35"/>
    <row r="77" ht="16" customHeight="1" x14ac:dyDescent="0.35"/>
    <row r="78" ht="16" customHeight="1" x14ac:dyDescent="0.35"/>
    <row r="79" ht="16" customHeight="1" x14ac:dyDescent="0.35"/>
    <row r="80" ht="16" customHeight="1" x14ac:dyDescent="0.35"/>
    <row r="81" ht="16" customHeight="1" x14ac:dyDescent="0.35"/>
    <row r="82" ht="16" customHeight="1" x14ac:dyDescent="0.35"/>
    <row r="83" ht="16" customHeight="1" x14ac:dyDescent="0.35"/>
    <row r="84" ht="16" customHeight="1" x14ac:dyDescent="0.35"/>
    <row r="85" ht="16" customHeight="1" x14ac:dyDescent="0.35"/>
    <row r="86" ht="16" customHeight="1" x14ac:dyDescent="0.35"/>
    <row r="87" ht="16" customHeight="1" x14ac:dyDescent="0.35"/>
    <row r="88" ht="16" customHeight="1" x14ac:dyDescent="0.35"/>
    <row r="89" ht="16" customHeight="1" x14ac:dyDescent="0.35"/>
    <row r="90" ht="16" customHeight="1" x14ac:dyDescent="0.35"/>
    <row r="91" ht="16" customHeight="1" x14ac:dyDescent="0.35"/>
    <row r="92" ht="16" customHeight="1" x14ac:dyDescent="0.35"/>
    <row r="93" ht="16" customHeight="1" x14ac:dyDescent="0.35"/>
    <row r="94" ht="16" customHeight="1" x14ac:dyDescent="0.35"/>
    <row r="95" ht="16" customHeight="1" x14ac:dyDescent="0.35"/>
    <row r="96" ht="16" customHeight="1" x14ac:dyDescent="0.35"/>
    <row r="97" ht="16" customHeight="1" x14ac:dyDescent="0.35"/>
    <row r="98" ht="16" customHeight="1" x14ac:dyDescent="0.35"/>
    <row r="99" ht="16" customHeight="1" x14ac:dyDescent="0.35"/>
    <row r="100" ht="16" customHeight="1" x14ac:dyDescent="0.35"/>
    <row r="101" ht="16" customHeight="1" x14ac:dyDescent="0.35"/>
    <row r="102" ht="16" customHeight="1" x14ac:dyDescent="0.35"/>
    <row r="103" ht="16" customHeight="1" x14ac:dyDescent="0.35"/>
    <row r="104" ht="16" customHeight="1" x14ac:dyDescent="0.35"/>
    <row r="105" ht="16" customHeight="1" x14ac:dyDescent="0.35"/>
    <row r="106" ht="16" customHeight="1" x14ac:dyDescent="0.35"/>
    <row r="107" ht="16" customHeight="1" x14ac:dyDescent="0.35"/>
    <row r="108" ht="16" customHeight="1" x14ac:dyDescent="0.35"/>
    <row r="109" ht="16" customHeight="1" x14ac:dyDescent="0.35"/>
    <row r="110" ht="16" customHeight="1" x14ac:dyDescent="0.35"/>
    <row r="111" ht="16" customHeight="1" x14ac:dyDescent="0.35"/>
    <row r="112" ht="16" customHeight="1" x14ac:dyDescent="0.35"/>
    <row r="113" ht="16" customHeight="1" x14ac:dyDescent="0.35"/>
    <row r="114" ht="16" customHeight="1" x14ac:dyDescent="0.35"/>
    <row r="115" ht="16" customHeight="1" x14ac:dyDescent="0.35"/>
    <row r="116" ht="16" customHeight="1" x14ac:dyDescent="0.35"/>
    <row r="117" ht="16" customHeight="1" x14ac:dyDescent="0.35"/>
    <row r="118" ht="16" customHeight="1" x14ac:dyDescent="0.35"/>
    <row r="119" ht="16" customHeight="1" x14ac:dyDescent="0.35"/>
    <row r="120" ht="16" customHeight="1" x14ac:dyDescent="0.35"/>
    <row r="121" ht="16" customHeight="1" x14ac:dyDescent="0.35"/>
    <row r="122" ht="16" customHeight="1" x14ac:dyDescent="0.35"/>
    <row r="123" ht="16" customHeight="1" x14ac:dyDescent="0.35"/>
    <row r="124" ht="16" customHeight="1" x14ac:dyDescent="0.35"/>
    <row r="125" ht="16" customHeight="1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60" zoomScaleNormal="60" workbookViewId="0">
      <pane xSplit="1" ySplit="3" topLeftCell="B4" activePane="bottomRight" state="frozen"/>
      <selection activeCell="N39" sqref="N39"/>
      <selection pane="topRight" activeCell="N39" sqref="N39"/>
      <selection pane="bottomLeft" activeCell="N39" sqref="N39"/>
      <selection pane="bottomRight"/>
    </sheetView>
  </sheetViews>
  <sheetFormatPr defaultRowHeight="14.5" x14ac:dyDescent="0.35"/>
  <cols>
    <col min="2" max="2" width="11.1796875" customWidth="1"/>
    <col min="3" max="3" width="10.90625" bestFit="1" customWidth="1"/>
    <col min="4" max="5" width="13.08984375" customWidth="1"/>
    <col min="6" max="6" width="10.08984375" customWidth="1"/>
  </cols>
  <sheetData>
    <row r="1" spans="1:6" ht="26" x14ac:dyDescent="0.6">
      <c r="A1" s="3" t="s">
        <v>142</v>
      </c>
    </row>
    <row r="2" spans="1:6" x14ac:dyDescent="0.35">
      <c r="D2" t="s">
        <v>141</v>
      </c>
    </row>
    <row r="3" spans="1:6" ht="29" x14ac:dyDescent="0.35">
      <c r="B3" s="181" t="s">
        <v>140</v>
      </c>
      <c r="C3" s="180" t="s">
        <v>139</v>
      </c>
      <c r="D3" s="149" t="s">
        <v>6</v>
      </c>
      <c r="E3" s="149" t="s">
        <v>40</v>
      </c>
      <c r="F3" s="179" t="s">
        <v>37</v>
      </c>
    </row>
    <row r="4" spans="1:6" ht="23" x14ac:dyDescent="0.35">
      <c r="A4" s="171" t="s">
        <v>138</v>
      </c>
      <c r="B4" s="177">
        <f t="shared" ref="B4:B14" si="0">F4/D4-1</f>
        <v>8.3846129732457975E-2</v>
      </c>
      <c r="C4" s="177">
        <f t="shared" ref="C4:C14" si="1">E4/D4-1</f>
        <v>5.6179333726358527E-2</v>
      </c>
      <c r="D4" s="104">
        <v>121153.8116089917</v>
      </c>
      <c r="E4" s="104">
        <v>127960.1520235936</v>
      </c>
      <c r="F4" s="104">
        <v>131312.08981474099</v>
      </c>
    </row>
    <row r="5" spans="1:6" x14ac:dyDescent="0.35">
      <c r="A5" s="96" t="s">
        <v>0</v>
      </c>
      <c r="B5" s="177">
        <f t="shared" si="0"/>
        <v>-1.8999158507876368E-3</v>
      </c>
      <c r="C5" s="177">
        <f t="shared" si="1"/>
        <v>6.0540115090530477E-3</v>
      </c>
      <c r="D5" s="104">
        <v>212174.83176379625</v>
      </c>
      <c r="E5" s="104">
        <v>213459.34063722566</v>
      </c>
      <c r="F5" s="104">
        <v>211771.71743779001</v>
      </c>
    </row>
    <row r="6" spans="1:6" ht="23" x14ac:dyDescent="0.35">
      <c r="A6" s="171" t="s">
        <v>137</v>
      </c>
      <c r="B6" s="177">
        <f t="shared" si="0"/>
        <v>-9.5222764744127275E-3</v>
      </c>
      <c r="C6" s="177">
        <f t="shared" si="1"/>
        <v>-4.6990000943710863E-2</v>
      </c>
      <c r="D6" s="104">
        <v>546297.08573227271</v>
      </c>
      <c r="E6" s="104">
        <v>520626.58515816671</v>
      </c>
      <c r="F6" s="104">
        <v>541095.09384476405</v>
      </c>
    </row>
    <row r="7" spans="1:6" x14ac:dyDescent="0.35">
      <c r="A7" s="96" t="s">
        <v>11</v>
      </c>
      <c r="B7" s="177">
        <f t="shared" si="0"/>
        <v>-7.8358336060776468E-3</v>
      </c>
      <c r="C7" s="177">
        <f t="shared" si="1"/>
        <v>-3.2328601975435634E-2</v>
      </c>
      <c r="D7" s="104">
        <v>104156.85304775146</v>
      </c>
      <c r="E7" s="104">
        <v>100789.60760255676</v>
      </c>
      <c r="F7" s="104">
        <v>103340.69727833659</v>
      </c>
    </row>
    <row r="8" spans="1:6" ht="23" x14ac:dyDescent="0.35">
      <c r="A8" s="171" t="s">
        <v>136</v>
      </c>
      <c r="B8" s="177">
        <f t="shared" si="0"/>
        <v>-0.20466320360697232</v>
      </c>
      <c r="C8" s="177">
        <f t="shared" si="1"/>
        <v>-0.19814951790884683</v>
      </c>
      <c r="D8" s="104">
        <v>135442.41131168586</v>
      </c>
      <c r="E8" s="104">
        <v>108604.56280586356</v>
      </c>
      <c r="F8" s="104">
        <v>107722.333508383</v>
      </c>
    </row>
    <row r="9" spans="1:6" x14ac:dyDescent="0.35">
      <c r="A9" s="96" t="s">
        <v>129</v>
      </c>
      <c r="B9" s="177">
        <f t="shared" si="0"/>
        <v>-1.4283060603410447E-2</v>
      </c>
      <c r="C9" s="177">
        <f t="shared" si="1"/>
        <v>-5.0023543267088244E-2</v>
      </c>
      <c r="D9" s="104">
        <v>551034.3992658545</v>
      </c>
      <c r="E9" s="104">
        <v>523469.70615252503</v>
      </c>
      <c r="F9" s="104">
        <v>543163.94154657645</v>
      </c>
    </row>
    <row r="10" spans="1:6" x14ac:dyDescent="0.35">
      <c r="A10" s="96" t="s">
        <v>128</v>
      </c>
      <c r="B10" s="177">
        <f t="shared" si="0"/>
        <v>-4.5560813857420834E-2</v>
      </c>
      <c r="C10" s="177">
        <f t="shared" si="1"/>
        <v>-6.523845879807455E-2</v>
      </c>
      <c r="D10" s="104">
        <v>366343.62044387922</v>
      </c>
      <c r="E10" s="104">
        <v>342443.92725561373</v>
      </c>
      <c r="F10" s="104">
        <v>349652.706944982</v>
      </c>
    </row>
    <row r="11" spans="1:6" ht="23" x14ac:dyDescent="0.35">
      <c r="A11" s="175" t="s">
        <v>135</v>
      </c>
      <c r="B11" s="177">
        <f t="shared" si="0"/>
        <v>1.4030473629903062E-2</v>
      </c>
      <c r="C11" s="177">
        <f t="shared" si="1"/>
        <v>-8.3512554015561236E-3</v>
      </c>
      <c r="D11" s="172">
        <v>1061557.6461912459</v>
      </c>
      <c r="E11" s="172">
        <v>1052692.3071644281</v>
      </c>
      <c r="F11" s="104">
        <v>1076451.8027527542</v>
      </c>
    </row>
    <row r="12" spans="1:6" ht="34.5" x14ac:dyDescent="0.35">
      <c r="A12" s="171" t="s">
        <v>134</v>
      </c>
      <c r="B12" s="177">
        <f t="shared" si="0"/>
        <v>1.5145048315651222E-2</v>
      </c>
      <c r="C12" s="177">
        <f t="shared" si="1"/>
        <v>-3.043563629932966E-3</v>
      </c>
      <c r="D12" s="98">
        <v>369628.23384605662</v>
      </c>
      <c r="E12" s="98">
        <v>368503.24679692643</v>
      </c>
      <c r="F12" s="98">
        <v>375226.27130648401</v>
      </c>
    </row>
    <row r="13" spans="1:6" ht="23" x14ac:dyDescent="0.35">
      <c r="A13" s="171" t="s">
        <v>133</v>
      </c>
      <c r="B13" s="177">
        <f t="shared" si="0"/>
        <v>7.9388592694362714E-2</v>
      </c>
      <c r="C13" s="177">
        <f t="shared" si="1"/>
        <v>6.0878350147447247E-2</v>
      </c>
      <c r="D13" s="104">
        <v>677118.16485065687</v>
      </c>
      <c r="E13" s="104">
        <v>718340.00158163207</v>
      </c>
      <c r="F13" s="104">
        <v>730873.62304593995</v>
      </c>
    </row>
    <row r="14" spans="1:6" ht="34.5" x14ac:dyDescent="0.35">
      <c r="A14" s="178" t="s">
        <v>132</v>
      </c>
      <c r="B14" s="177">
        <f t="shared" si="0"/>
        <v>6.2011570002671323E-3</v>
      </c>
      <c r="C14" s="177">
        <f t="shared" si="1"/>
        <v>-2.8712002020177541E-2</v>
      </c>
      <c r="D14" s="167">
        <v>4144907.0580621911</v>
      </c>
      <c r="E14" s="167">
        <v>4025898.4782376615</v>
      </c>
      <c r="F14" s="167">
        <v>4170610.2774807499</v>
      </c>
    </row>
    <row r="15" spans="1:6" x14ac:dyDescent="0.35">
      <c r="A15" s="96"/>
      <c r="B15" s="96"/>
      <c r="C15" s="96"/>
    </row>
    <row r="16" spans="1:6" x14ac:dyDescent="0.35">
      <c r="A16" s="99"/>
      <c r="B16" s="99"/>
      <c r="C16" s="9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zoomScale="68" zoomScaleNormal="68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RowHeight="14.5" x14ac:dyDescent="0.35"/>
  <cols>
    <col min="1" max="13" width="21" customWidth="1"/>
    <col min="14" max="41" width="10.36328125" customWidth="1"/>
    <col min="42" max="44" width="13.08984375" customWidth="1"/>
    <col min="45" max="48" width="14.26953125" bestFit="1" customWidth="1"/>
    <col min="49" max="49" width="12.81640625" customWidth="1"/>
    <col min="50" max="54" width="24.08984375" customWidth="1"/>
    <col min="55" max="57" width="19.54296875" customWidth="1"/>
    <col min="58" max="60" width="15.54296875" customWidth="1"/>
    <col min="61" max="64" width="11.6328125" customWidth="1"/>
    <col min="65" max="66" width="15.90625" customWidth="1"/>
    <col min="67" max="67" width="12.08984375" customWidth="1"/>
    <col min="68" max="68" width="14.26953125" customWidth="1"/>
    <col min="69" max="69" width="13.1796875" customWidth="1"/>
  </cols>
  <sheetData>
    <row r="1" spans="1:28" ht="26" x14ac:dyDescent="0.6">
      <c r="A1" s="3" t="s">
        <v>200</v>
      </c>
    </row>
    <row r="2" spans="1:28" x14ac:dyDescent="0.35">
      <c r="A2" t="s">
        <v>202</v>
      </c>
    </row>
    <row r="4" spans="1:28" x14ac:dyDescent="0.35">
      <c r="B4" s="191">
        <v>43831</v>
      </c>
      <c r="C4" s="191">
        <v>43862</v>
      </c>
      <c r="D4" s="191">
        <v>43891</v>
      </c>
      <c r="E4" s="191">
        <v>43922</v>
      </c>
      <c r="F4" s="191">
        <v>43952</v>
      </c>
      <c r="G4" s="191">
        <v>43983</v>
      </c>
      <c r="H4" s="191">
        <v>44013</v>
      </c>
      <c r="I4" s="191">
        <v>44044</v>
      </c>
      <c r="J4" s="191">
        <v>44075</v>
      </c>
      <c r="K4" s="191">
        <v>44105</v>
      </c>
      <c r="L4" s="191">
        <v>44136</v>
      </c>
      <c r="M4" s="191">
        <v>44166</v>
      </c>
      <c r="N4" s="191">
        <v>44197</v>
      </c>
      <c r="O4" s="191">
        <v>44228</v>
      </c>
      <c r="P4" s="191">
        <v>44256</v>
      </c>
      <c r="Q4" s="191">
        <v>44287</v>
      </c>
      <c r="R4" s="191">
        <v>44317</v>
      </c>
      <c r="S4" s="191">
        <v>44348</v>
      </c>
      <c r="T4" s="191">
        <v>44378</v>
      </c>
      <c r="U4" s="191">
        <v>44409</v>
      </c>
      <c r="V4" s="191">
        <v>44440</v>
      </c>
      <c r="W4" s="191">
        <v>44470</v>
      </c>
      <c r="X4" s="191">
        <v>44501</v>
      </c>
      <c r="Y4" s="191">
        <v>44531</v>
      </c>
      <c r="Z4" s="191">
        <v>44562</v>
      </c>
      <c r="AA4" s="191">
        <v>44593</v>
      </c>
      <c r="AB4" s="191">
        <v>44621</v>
      </c>
    </row>
    <row r="5" spans="1:28" x14ac:dyDescent="0.35">
      <c r="A5" s="189" t="s">
        <v>146</v>
      </c>
      <c r="B5" s="190">
        <v>216.22514581066375</v>
      </c>
      <c r="C5" s="190">
        <v>221.05476939655173</v>
      </c>
      <c r="D5" s="190">
        <v>204.67688614393126</v>
      </c>
      <c r="E5" s="190">
        <v>110.02444276457884</v>
      </c>
      <c r="F5" s="190">
        <v>153.19184456521737</v>
      </c>
      <c r="G5" s="190">
        <v>181.00688324324324</v>
      </c>
      <c r="H5" s="190">
        <v>192.71811312700106</v>
      </c>
      <c r="I5" s="190">
        <v>199.35506496272629</v>
      </c>
      <c r="J5" s="190">
        <v>207.75087234042556</v>
      </c>
      <c r="K5" s="190">
        <v>213.47582820784729</v>
      </c>
      <c r="L5" s="190">
        <v>214.78440721102862</v>
      </c>
      <c r="M5" s="190">
        <v>215.94018220338981</v>
      </c>
      <c r="N5" s="190">
        <v>214.8573301687764</v>
      </c>
      <c r="O5" s="190">
        <v>220.21759748427672</v>
      </c>
      <c r="P5" s="190">
        <v>232.74405827263269</v>
      </c>
      <c r="Q5" s="190">
        <v>226.26552223371249</v>
      </c>
      <c r="R5" s="190">
        <v>223.58493904958678</v>
      </c>
      <c r="S5" s="190">
        <v>222.6906257731959</v>
      </c>
      <c r="T5" s="190">
        <v>192.65557798165136</v>
      </c>
      <c r="U5" s="190">
        <v>209.02184670050761</v>
      </c>
      <c r="V5" s="190">
        <v>216.81273961499494</v>
      </c>
      <c r="W5" s="190">
        <v>203.6484797979798</v>
      </c>
      <c r="X5" s="190">
        <v>219.79111066398389</v>
      </c>
      <c r="Y5" s="190">
        <v>223.27365800000001</v>
      </c>
      <c r="Z5" s="190">
        <v>231.64161576846308</v>
      </c>
      <c r="AA5" s="190">
        <v>230.66683730158732</v>
      </c>
      <c r="AB5" s="190">
        <v>234.77529960707267</v>
      </c>
    </row>
    <row r="7" spans="1:28" x14ac:dyDescent="0.35">
      <c r="A7" t="s">
        <v>201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="68" zoomScaleNormal="68" workbookViewId="0">
      <pane xSplit="1" ySplit="3" topLeftCell="B8" activePane="bottomRight" state="frozen"/>
      <selection activeCell="E19" sqref="E19"/>
      <selection pane="topRight" activeCell="E19" sqref="E19"/>
      <selection pane="bottomLeft" activeCell="E19" sqref="E19"/>
      <selection pane="bottomRight" activeCell="C12" sqref="C12"/>
    </sheetView>
  </sheetViews>
  <sheetFormatPr defaultRowHeight="14.5" x14ac:dyDescent="0.35"/>
  <cols>
    <col min="1" max="14" width="21" customWidth="1"/>
    <col min="15" max="42" width="10.36328125" customWidth="1"/>
    <col min="43" max="45" width="13.08984375" customWidth="1"/>
    <col min="46" max="49" width="14.26953125" bestFit="1" customWidth="1"/>
    <col min="50" max="50" width="12.81640625" customWidth="1"/>
    <col min="51" max="55" width="24.08984375" customWidth="1"/>
    <col min="56" max="58" width="19.54296875" customWidth="1"/>
    <col min="59" max="61" width="15.54296875" customWidth="1"/>
    <col min="62" max="65" width="11.6328125" customWidth="1"/>
    <col min="66" max="67" width="15.90625" customWidth="1"/>
    <col min="68" max="68" width="12.08984375" customWidth="1"/>
    <col min="69" max="69" width="14.26953125" customWidth="1"/>
    <col min="70" max="70" width="13.1796875" customWidth="1"/>
  </cols>
  <sheetData>
    <row r="1" spans="1:12" ht="26" x14ac:dyDescent="0.6">
      <c r="A1" s="3" t="s">
        <v>203</v>
      </c>
    </row>
    <row r="2" spans="1:12" x14ac:dyDescent="0.35">
      <c r="A2" t="s">
        <v>204</v>
      </c>
    </row>
    <row r="3" spans="1:12" x14ac:dyDescent="0.35">
      <c r="B3" t="s">
        <v>6</v>
      </c>
      <c r="C3" t="s">
        <v>5</v>
      </c>
      <c r="D3" t="s">
        <v>4</v>
      </c>
      <c r="E3" t="s">
        <v>3</v>
      </c>
      <c r="F3" t="s">
        <v>2</v>
      </c>
      <c r="G3" t="s">
        <v>39</v>
      </c>
      <c r="H3" t="s">
        <v>40</v>
      </c>
      <c r="I3" t="s">
        <v>38</v>
      </c>
      <c r="J3" t="s">
        <v>37</v>
      </c>
      <c r="L3" s="191"/>
    </row>
    <row r="4" spans="1:12" ht="29" x14ac:dyDescent="0.35">
      <c r="A4" s="188" t="s">
        <v>160</v>
      </c>
      <c r="B4" s="188">
        <v>156.68682746451088</v>
      </c>
      <c r="C4" s="188">
        <v>134.14051964806998</v>
      </c>
      <c r="D4" s="188">
        <v>149.01111896666208</v>
      </c>
      <c r="E4" s="188">
        <v>161.24441400619193</v>
      </c>
      <c r="F4" s="188">
        <v>162.06074580181905</v>
      </c>
      <c r="G4" s="188">
        <v>166.08443747355983</v>
      </c>
      <c r="H4" s="188">
        <v>159.24130293194946</v>
      </c>
      <c r="I4" s="188">
        <v>163.99067056086011</v>
      </c>
      <c r="J4" s="188">
        <v>169.13520542776362</v>
      </c>
      <c r="K4" s="188"/>
      <c r="L4" s="192"/>
    </row>
    <row r="5" spans="1:12" x14ac:dyDescent="0.35">
      <c r="A5" s="193" t="s">
        <v>159</v>
      </c>
      <c r="B5" s="188">
        <v>104.74329573585672</v>
      </c>
      <c r="C5" s="188">
        <v>74.63835221344219</v>
      </c>
      <c r="D5" s="188">
        <v>95.396310124985135</v>
      </c>
      <c r="E5" s="188">
        <v>108.72626585725327</v>
      </c>
      <c r="F5" s="188">
        <v>124.64710471339683</v>
      </c>
      <c r="G5" s="188">
        <v>126.15359048751512</v>
      </c>
      <c r="H5" s="188">
        <v>124.65255083119784</v>
      </c>
      <c r="I5" s="188">
        <v>123.95663236306729</v>
      </c>
      <c r="J5" s="188">
        <v>140.35997588893457</v>
      </c>
      <c r="K5" s="188"/>
      <c r="L5" s="192"/>
    </row>
    <row r="6" spans="1:12" ht="29" x14ac:dyDescent="0.35">
      <c r="A6" s="194" t="s">
        <v>158</v>
      </c>
      <c r="B6" s="188">
        <v>90.071277661168622</v>
      </c>
      <c r="C6" s="188">
        <v>78.401812203214106</v>
      </c>
      <c r="D6" s="188">
        <v>88.401573037634378</v>
      </c>
      <c r="E6" s="188">
        <v>92.434712678837826</v>
      </c>
      <c r="F6" s="188">
        <v>92.739241767279395</v>
      </c>
      <c r="G6" s="188">
        <v>94.010712557291271</v>
      </c>
      <c r="H6" s="188">
        <v>89.024945602162319</v>
      </c>
      <c r="I6" s="188">
        <v>92.120089728248274</v>
      </c>
      <c r="J6" s="188">
        <v>99.906095612813573</v>
      </c>
      <c r="K6" s="188"/>
      <c r="L6" s="192"/>
    </row>
    <row r="7" spans="1:12" ht="29" x14ac:dyDescent="0.35">
      <c r="A7" s="188" t="s">
        <v>157</v>
      </c>
      <c r="B7" s="188">
        <v>96.954475661849713</v>
      </c>
      <c r="C7" s="188">
        <v>42.151161641925526</v>
      </c>
      <c r="D7" s="188">
        <v>78.945149171571785</v>
      </c>
      <c r="E7" s="188">
        <v>100.31802712897891</v>
      </c>
      <c r="F7" s="188">
        <v>104.26878748297278</v>
      </c>
      <c r="G7" s="188">
        <v>103.21234553359835</v>
      </c>
      <c r="H7" s="188">
        <v>67.734375877883949</v>
      </c>
      <c r="I7" s="188">
        <v>77.57128518647238</v>
      </c>
      <c r="J7" s="188">
        <v>94.460129847366261</v>
      </c>
      <c r="K7" s="188"/>
      <c r="L7" s="192"/>
    </row>
    <row r="8" spans="1:12" x14ac:dyDescent="0.35">
      <c r="A8" s="193" t="s">
        <v>156</v>
      </c>
      <c r="B8" s="188">
        <v>30.099681771923422</v>
      </c>
      <c r="C8" s="188">
        <v>25.127619884496198</v>
      </c>
      <c r="D8" s="188">
        <v>29.186133884340727</v>
      </c>
      <c r="E8" s="188">
        <v>30.020081667775042</v>
      </c>
      <c r="F8" s="188">
        <v>30.961893348996611</v>
      </c>
      <c r="G8" s="188">
        <v>31.615317533557558</v>
      </c>
      <c r="H8" s="188">
        <v>29.156304812828338</v>
      </c>
      <c r="I8" s="188">
        <v>32.225962789565671</v>
      </c>
      <c r="J8" s="188">
        <v>32.044793492664311</v>
      </c>
      <c r="K8" s="188"/>
      <c r="L8" s="192"/>
    </row>
    <row r="9" spans="1:12" x14ac:dyDescent="0.35">
      <c r="A9" s="193" t="s">
        <v>155</v>
      </c>
      <c r="B9" s="188">
        <v>33.292517128008377</v>
      </c>
      <c r="C9" s="188">
        <v>22.524004688246329</v>
      </c>
      <c r="D9" s="188">
        <v>30.042628486487651</v>
      </c>
      <c r="E9" s="188">
        <v>33.276989696604772</v>
      </c>
      <c r="F9" s="188">
        <v>33.59241864664709</v>
      </c>
      <c r="G9" s="188">
        <v>34.689875932695983</v>
      </c>
      <c r="H9" s="188">
        <v>33.828610270176952</v>
      </c>
      <c r="I9" s="188">
        <v>33.332724843058344</v>
      </c>
      <c r="J9" s="188">
        <v>34.750893401486394</v>
      </c>
      <c r="K9" s="188"/>
      <c r="L9" s="192"/>
    </row>
    <row r="10" spans="1:12" ht="29" x14ac:dyDescent="0.35">
      <c r="A10" s="194" t="s">
        <v>154</v>
      </c>
      <c r="B10" s="188">
        <v>38.729503634678508</v>
      </c>
      <c r="C10" s="188">
        <v>17.273023756640008</v>
      </c>
      <c r="D10" s="188">
        <v>25.218308328159651</v>
      </c>
      <c r="E10" s="188">
        <v>24.536916685389219</v>
      </c>
      <c r="F10" s="188">
        <v>25.295410666333304</v>
      </c>
      <c r="G10" s="188">
        <v>25.110084934785377</v>
      </c>
      <c r="H10" s="188">
        <v>23.369670607083158</v>
      </c>
      <c r="I10" s="188">
        <v>28.22530173765827</v>
      </c>
      <c r="J10" s="188">
        <v>29.858569071476751</v>
      </c>
      <c r="K10" s="188"/>
      <c r="L10" s="192"/>
    </row>
    <row r="11" spans="1:12" ht="29" x14ac:dyDescent="0.35">
      <c r="A11" s="188" t="s">
        <v>153</v>
      </c>
      <c r="B11" s="188">
        <v>17.460442386781516</v>
      </c>
      <c r="C11" s="188">
        <v>9.1901632086504748</v>
      </c>
      <c r="D11" s="188">
        <v>16.868940538966548</v>
      </c>
      <c r="E11" s="188">
        <v>19.522729335918545</v>
      </c>
      <c r="F11" s="188">
        <v>19.829821791723678</v>
      </c>
      <c r="G11" s="188">
        <v>19.156257786984547</v>
      </c>
      <c r="H11" s="188">
        <v>18.626513376466285</v>
      </c>
      <c r="I11" s="188">
        <v>18.868984622787227</v>
      </c>
      <c r="J11" s="188">
        <v>19.619276681749703</v>
      </c>
      <c r="K11" s="188"/>
      <c r="L11" s="192"/>
    </row>
    <row r="12" spans="1:12" ht="29" x14ac:dyDescent="0.35">
      <c r="A12" s="188" t="s">
        <v>152</v>
      </c>
      <c r="B12" s="188">
        <v>15.491411294395007</v>
      </c>
      <c r="C12" s="188">
        <v>8.9311214491526929</v>
      </c>
      <c r="D12" s="188">
        <v>13.779958843647504</v>
      </c>
      <c r="E12" s="188">
        <v>15.226506108794506</v>
      </c>
      <c r="F12" s="188">
        <v>15.570303089601207</v>
      </c>
      <c r="G12" s="188">
        <v>14.847246153774481</v>
      </c>
      <c r="H12" s="188">
        <v>14.159226549577991</v>
      </c>
      <c r="I12" s="188">
        <v>15.57106306306526</v>
      </c>
      <c r="J12" s="188">
        <v>15.965228800666512</v>
      </c>
      <c r="K12" s="188"/>
      <c r="L12" s="192"/>
    </row>
    <row r="13" spans="1:12" ht="29" x14ac:dyDescent="0.35">
      <c r="A13" s="188" t="s">
        <v>151</v>
      </c>
      <c r="B13" s="188">
        <v>24.310398429336452</v>
      </c>
      <c r="C13" s="188">
        <v>9.946787879042061</v>
      </c>
      <c r="D13" s="188">
        <v>16.839654663736539</v>
      </c>
      <c r="E13" s="188">
        <v>23.738592001500798</v>
      </c>
      <c r="F13" s="188">
        <v>24.98472337227421</v>
      </c>
      <c r="G13" s="188">
        <v>24.019293884611187</v>
      </c>
      <c r="H13" s="188">
        <v>25.240116893514696</v>
      </c>
      <c r="I13" s="188">
        <v>26.394549199886185</v>
      </c>
      <c r="J13" s="188">
        <v>25.529698200602724</v>
      </c>
      <c r="K13" s="188"/>
      <c r="L13" s="192"/>
    </row>
    <row r="14" spans="1:12" ht="29" x14ac:dyDescent="0.35">
      <c r="A14" s="188" t="s">
        <v>150</v>
      </c>
      <c r="B14" s="188">
        <v>14.868139891534845</v>
      </c>
      <c r="C14" s="188">
        <v>11.079397269366748</v>
      </c>
      <c r="D14" s="188">
        <v>14.315600202131883</v>
      </c>
      <c r="E14" s="188">
        <v>16.123558030177762</v>
      </c>
      <c r="F14" s="188">
        <v>15.625797671180113</v>
      </c>
      <c r="G14" s="188">
        <v>15.59949816306699</v>
      </c>
      <c r="H14" s="188">
        <v>15.655279326832424</v>
      </c>
      <c r="I14" s="188">
        <v>16.50787823071764</v>
      </c>
      <c r="J14" s="188">
        <v>17.359764458593339</v>
      </c>
      <c r="K14" s="188"/>
      <c r="L14" s="192"/>
    </row>
    <row r="15" spans="1:12" x14ac:dyDescent="0.35">
      <c r="A15" s="193" t="s">
        <v>149</v>
      </c>
      <c r="B15" s="188">
        <v>12.512498501050256</v>
      </c>
      <c r="C15" s="188">
        <v>6.3903657270699181</v>
      </c>
      <c r="D15" s="188">
        <v>8.9032026458111027</v>
      </c>
      <c r="E15" s="188">
        <v>12.189388635260709</v>
      </c>
      <c r="F15" s="188">
        <v>11.782015086461316</v>
      </c>
      <c r="G15" s="188">
        <v>11.755513971771801</v>
      </c>
      <c r="H15" s="188">
        <v>11.837830345084525</v>
      </c>
      <c r="I15" s="188">
        <v>11.2882499622584</v>
      </c>
      <c r="J15" s="188">
        <v>11.386694837754559</v>
      </c>
      <c r="K15" s="188"/>
      <c r="L15" s="192"/>
    </row>
    <row r="16" spans="1:12" x14ac:dyDescent="0.35">
      <c r="A16" s="193" t="s">
        <v>148</v>
      </c>
      <c r="B16" s="188">
        <v>6.7363317760270185</v>
      </c>
      <c r="C16" s="188">
        <v>4.4288409978477858</v>
      </c>
      <c r="D16" s="188">
        <v>6.1714835176435496</v>
      </c>
      <c r="E16" s="188">
        <v>6.8422347280137323</v>
      </c>
      <c r="F16" s="188">
        <v>6.4607256306532488</v>
      </c>
      <c r="G16" s="188">
        <v>6.2869126443509984</v>
      </c>
      <c r="H16" s="188">
        <v>5.9634389111319752</v>
      </c>
      <c r="I16" s="188">
        <v>6.6598571904558668</v>
      </c>
      <c r="J16" s="188">
        <v>6.7074279375690562</v>
      </c>
      <c r="K16" s="188"/>
      <c r="L16" s="192"/>
    </row>
    <row r="17" spans="1:29" x14ac:dyDescent="0.35">
      <c r="A17" s="193" t="s">
        <v>147</v>
      </c>
      <c r="B17" s="188">
        <v>4.7125765869708793</v>
      </c>
      <c r="C17" s="188">
        <v>1.4270426373241492</v>
      </c>
      <c r="D17" s="188">
        <v>3.0789873825253404</v>
      </c>
      <c r="E17" s="188">
        <v>4.2829849762747818</v>
      </c>
      <c r="F17" s="188">
        <v>4.2039183262750273</v>
      </c>
      <c r="G17" s="188">
        <v>3.8808728247402415</v>
      </c>
      <c r="H17" s="188">
        <v>4.5439884994787718</v>
      </c>
      <c r="I17" s="188">
        <v>4.7959651151759042</v>
      </c>
      <c r="J17" s="188">
        <v>4.9139357639735035</v>
      </c>
      <c r="K17" s="188"/>
      <c r="L17" s="192"/>
    </row>
    <row r="18" spans="1:29" x14ac:dyDescent="0.35">
      <c r="B18" s="188"/>
      <c r="C18" s="188"/>
      <c r="D18" s="188"/>
      <c r="E18" s="188"/>
      <c r="F18" s="188"/>
      <c r="L18" s="191"/>
    </row>
    <row r="19" spans="1:29" x14ac:dyDescent="0.35">
      <c r="A19" t="s">
        <v>201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90"/>
    </row>
    <row r="20" spans="1:29" x14ac:dyDescent="0.35">
      <c r="B20" s="188"/>
      <c r="C20" s="188"/>
      <c r="D20" s="188"/>
      <c r="E20" s="188"/>
      <c r="F20" s="188"/>
      <c r="G20" s="187"/>
      <c r="H20" s="187"/>
      <c r="I20" s="187"/>
      <c r="J20" s="187"/>
      <c r="K20" s="187"/>
    </row>
    <row r="21" spans="1:29" x14ac:dyDescent="0.35">
      <c r="O21" s="6"/>
      <c r="P21" s="6"/>
      <c r="Q21" s="6"/>
    </row>
    <row r="23" spans="1:29" x14ac:dyDescent="0.35"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</row>
    <row r="24" spans="1:29" x14ac:dyDescent="0.35"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54" zoomScaleNormal="54" workbookViewId="0">
      <selection activeCell="M40" sqref="M40"/>
    </sheetView>
  </sheetViews>
  <sheetFormatPr defaultRowHeight="14.5" x14ac:dyDescent="0.35"/>
  <cols>
    <col min="2" max="10" width="10.54296875" bestFit="1" customWidth="1"/>
    <col min="11" max="11" width="10.54296875" customWidth="1"/>
  </cols>
  <sheetData>
    <row r="1" spans="1:12" ht="26" x14ac:dyDescent="0.6">
      <c r="A1" s="195" t="s">
        <v>161</v>
      </c>
    </row>
    <row r="2" spans="1:12" x14ac:dyDescent="0.35">
      <c r="A2" t="s">
        <v>162</v>
      </c>
    </row>
    <row r="3" spans="1:12" x14ac:dyDescent="0.35">
      <c r="A3" t="s">
        <v>205</v>
      </c>
    </row>
    <row r="5" spans="1:12" x14ac:dyDescent="0.35">
      <c r="C5" t="s">
        <v>6</v>
      </c>
      <c r="D5" t="s">
        <v>5</v>
      </c>
      <c r="E5" t="s">
        <v>4</v>
      </c>
      <c r="F5" t="s">
        <v>3</v>
      </c>
      <c r="G5" t="s">
        <v>2</v>
      </c>
      <c r="H5" t="s">
        <v>39</v>
      </c>
      <c r="I5" t="s">
        <v>40</v>
      </c>
      <c r="J5" t="s">
        <v>38</v>
      </c>
      <c r="K5" t="s">
        <v>37</v>
      </c>
    </row>
    <row r="6" spans="1:12" x14ac:dyDescent="0.35">
      <c r="A6" t="s">
        <v>163</v>
      </c>
      <c r="B6" t="s">
        <v>164</v>
      </c>
      <c r="C6" s="5">
        <v>100</v>
      </c>
      <c r="D6" s="5">
        <v>90.015999999999991</v>
      </c>
      <c r="E6" s="5">
        <v>92.64</v>
      </c>
      <c r="F6" s="5">
        <v>90.463999999999999</v>
      </c>
      <c r="G6" s="5">
        <v>89.215999999999994</v>
      </c>
      <c r="H6" s="5">
        <v>92.512</v>
      </c>
      <c r="I6" s="5">
        <v>89.663999999999987</v>
      </c>
      <c r="J6" s="5">
        <v>85.567999999999998</v>
      </c>
      <c r="K6" s="5">
        <v>91.103999999999985</v>
      </c>
      <c r="L6" s="6">
        <v>-4.2814594192107425E-2</v>
      </c>
    </row>
    <row r="7" spans="1:12" x14ac:dyDescent="0.35">
      <c r="B7" t="s">
        <v>165</v>
      </c>
      <c r="C7" s="5">
        <v>100</v>
      </c>
      <c r="D7" s="5">
        <v>87.326294340309545</v>
      </c>
      <c r="E7" s="5">
        <v>92.264688208854551</v>
      </c>
      <c r="F7" s="5">
        <v>90.703192900136429</v>
      </c>
      <c r="G7" s="5">
        <v>86.271021095015371</v>
      </c>
      <c r="H7" s="5">
        <v>95.164970591457759</v>
      </c>
      <c r="I7" s="5">
        <v>107.1381686161986</v>
      </c>
      <c r="J7" s="5">
        <v>126.10475389622823</v>
      </c>
      <c r="K7" s="5">
        <v>134.70444812882289</v>
      </c>
      <c r="L7" s="6">
        <v>0.14306446083162805</v>
      </c>
    </row>
    <row r="8" spans="1:12" x14ac:dyDescent="0.35">
      <c r="A8" t="s">
        <v>166</v>
      </c>
      <c r="B8" t="s">
        <v>164</v>
      </c>
      <c r="C8" s="5">
        <v>100</v>
      </c>
      <c r="D8" s="5">
        <v>62.366548042704615</v>
      </c>
      <c r="E8" s="5">
        <v>91.54804270462634</v>
      </c>
      <c r="F8" s="5">
        <v>98.754448398576514</v>
      </c>
      <c r="G8" s="5">
        <v>95.77402135231317</v>
      </c>
      <c r="H8" s="5">
        <v>100.31138790035587</v>
      </c>
      <c r="I8" s="5">
        <v>99.110320284697508</v>
      </c>
      <c r="J8" s="5">
        <v>92.037366548042698</v>
      </c>
      <c r="K8" s="5">
        <v>85.542704626334526</v>
      </c>
      <c r="L8" s="6">
        <v>-7.6888285843509485E-2</v>
      </c>
    </row>
    <row r="9" spans="1:12" x14ac:dyDescent="0.35">
      <c r="B9" t="s">
        <v>165</v>
      </c>
      <c r="C9" s="5">
        <v>100</v>
      </c>
      <c r="D9" s="5">
        <v>77.31481770117496</v>
      </c>
      <c r="E9" s="5">
        <v>115.56686981657944</v>
      </c>
      <c r="F9" s="5">
        <v>136.96243234619141</v>
      </c>
      <c r="G9" s="5">
        <v>141.55425073263291</v>
      </c>
      <c r="H9" s="5">
        <v>107.08347105202907</v>
      </c>
      <c r="I9" s="5">
        <v>121.91656765117736</v>
      </c>
      <c r="J9" s="5">
        <v>116.80461798547299</v>
      </c>
      <c r="K9" s="5">
        <v>86.534614320263216</v>
      </c>
      <c r="L9" s="6">
        <v>-4.4636771265720854E-2</v>
      </c>
    </row>
    <row r="10" spans="1:12" x14ac:dyDescent="0.35">
      <c r="A10" t="s">
        <v>167</v>
      </c>
      <c r="B10" t="s">
        <v>164</v>
      </c>
      <c r="C10" s="5">
        <v>100</v>
      </c>
      <c r="D10" s="5">
        <v>65.849863866199925</v>
      </c>
      <c r="E10" s="5">
        <v>88.486970050563968</v>
      </c>
      <c r="F10" s="5">
        <v>102.17814080124465</v>
      </c>
      <c r="G10" s="5">
        <v>121.89809412679888</v>
      </c>
      <c r="H10" s="5">
        <v>112.05756514974719</v>
      </c>
      <c r="I10" s="5">
        <v>128.1213535589265</v>
      </c>
      <c r="J10" s="5">
        <v>106.92337611824192</v>
      </c>
      <c r="K10" s="5">
        <v>93.854531310774007</v>
      </c>
      <c r="L10" s="6">
        <v>-0.15486993345432554</v>
      </c>
    </row>
    <row r="11" spans="1:12" x14ac:dyDescent="0.35">
      <c r="B11" t="s">
        <v>165</v>
      </c>
      <c r="C11" s="5">
        <v>100</v>
      </c>
      <c r="D11" s="5">
        <v>82.724717644720783</v>
      </c>
      <c r="E11" s="5">
        <v>119.65916034026314</v>
      </c>
      <c r="F11" s="5">
        <v>118.01706978479545</v>
      </c>
      <c r="G11" s="5">
        <v>151.99630325733267</v>
      </c>
      <c r="H11" s="5">
        <v>169.59660192210276</v>
      </c>
      <c r="I11" s="5">
        <v>142.95841850852796</v>
      </c>
      <c r="J11" s="5">
        <v>98.441468997685803</v>
      </c>
      <c r="K11" s="5">
        <v>110.52111699148715</v>
      </c>
      <c r="L11" s="6">
        <v>-0.30815538056727154</v>
      </c>
    </row>
    <row r="12" spans="1:12" x14ac:dyDescent="0.35">
      <c r="A12" t="s">
        <v>168</v>
      </c>
      <c r="B12" t="s">
        <v>164</v>
      </c>
      <c r="C12" s="5">
        <v>100</v>
      </c>
      <c r="D12" s="5">
        <v>59.663276043493497</v>
      </c>
      <c r="E12" s="5">
        <v>103.01648544370397</v>
      </c>
      <c r="F12" s="5">
        <v>88.144510698000687</v>
      </c>
      <c r="G12" s="5">
        <v>108.66362679761485</v>
      </c>
      <c r="H12" s="5">
        <v>109.99649245878641</v>
      </c>
      <c r="I12" s="5">
        <v>104.66502981410028</v>
      </c>
      <c r="J12" s="5">
        <v>113.11820413889862</v>
      </c>
      <c r="K12" s="5">
        <v>99.824622939319525</v>
      </c>
      <c r="L12" s="6">
        <v>8.076407506702421E-2</v>
      </c>
    </row>
    <row r="13" spans="1:12" x14ac:dyDescent="0.35">
      <c r="B13" t="s">
        <v>165</v>
      </c>
      <c r="C13" s="5">
        <v>100</v>
      </c>
      <c r="D13" s="5">
        <v>62.622863367776404</v>
      </c>
      <c r="E13" s="5">
        <v>117.49368851336268</v>
      </c>
      <c r="F13" s="5">
        <v>133.32658731429572</v>
      </c>
      <c r="G13" s="5">
        <v>158.07277778829109</v>
      </c>
      <c r="H13" s="5">
        <v>231.03015050946829</v>
      </c>
      <c r="I13" s="5">
        <v>179.02314071443973</v>
      </c>
      <c r="J13" s="5">
        <v>153.29314604906162</v>
      </c>
      <c r="K13" s="5">
        <v>141.02537696707245</v>
      </c>
      <c r="L13" s="6">
        <v>-0.14584791286726295</v>
      </c>
    </row>
    <row r="15" spans="1:12" x14ac:dyDescent="0.35">
      <c r="A15" t="s">
        <v>169</v>
      </c>
    </row>
    <row r="17" spans="3:11" x14ac:dyDescent="0.35"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56" zoomScaleNormal="56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defaultRowHeight="14.5" x14ac:dyDescent="0.35"/>
  <cols>
    <col min="1" max="1" width="11" style="196" bestFit="1" customWidth="1"/>
    <col min="2" max="2" width="12.1796875" style="196" customWidth="1"/>
    <col min="3" max="3" width="11.54296875" style="196" customWidth="1"/>
    <col min="4" max="6" width="11" style="196" customWidth="1"/>
    <col min="7" max="7" width="12.26953125" style="196" customWidth="1"/>
    <col min="8" max="9" width="13.08984375" style="196" customWidth="1"/>
    <col min="10" max="11" width="13.1796875" style="196" customWidth="1"/>
    <col min="12" max="12" width="16.453125" style="196" customWidth="1"/>
    <col min="13" max="13" width="11.453125" style="5" customWidth="1"/>
    <col min="14" max="15" width="13.1796875" style="5" customWidth="1"/>
    <col min="16" max="16" width="12.6328125" style="5" customWidth="1"/>
    <col min="17" max="17" width="8.7265625" style="5"/>
    <col min="18" max="18" width="9.08984375" style="5" bestFit="1" customWidth="1"/>
    <col min="19" max="24" width="8.7265625" style="5"/>
    <col min="25" max="25" width="9.08984375" style="5" bestFit="1" customWidth="1"/>
    <col min="26" max="26" width="8.7265625" style="5"/>
    <col min="27" max="27" width="9.90625" style="5" customWidth="1"/>
    <col min="28" max="29" width="8.7265625" style="5"/>
    <col min="30" max="33" width="17.1796875" style="5" bestFit="1" customWidth="1"/>
    <col min="34" max="35" width="16.08984375" style="5" bestFit="1" customWidth="1"/>
    <col min="36" max="37" width="10.08984375" style="5" bestFit="1" customWidth="1"/>
    <col min="38" max="16384" width="8.7265625" style="5"/>
  </cols>
  <sheetData>
    <row r="1" spans="1:22" ht="26" x14ac:dyDescent="0.6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x14ac:dyDescent="0.35">
      <c r="A2" s="196" t="s">
        <v>183</v>
      </c>
    </row>
    <row r="3" spans="1:22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U3" s="6"/>
      <c r="V3"/>
    </row>
    <row r="4" spans="1:22" x14ac:dyDescent="0.35">
      <c r="A4" s="5"/>
      <c r="B4" s="5"/>
      <c r="C4" s="5" t="s">
        <v>182</v>
      </c>
      <c r="D4" s="5"/>
      <c r="F4" s="5"/>
      <c r="G4" s="5"/>
      <c r="H4" s="5"/>
      <c r="I4" s="5"/>
      <c r="J4" s="5" t="s">
        <v>181</v>
      </c>
      <c r="K4" s="5"/>
      <c r="L4" s="5"/>
      <c r="U4" s="6"/>
      <c r="V4"/>
    </row>
    <row r="5" spans="1:22" s="198" customFormat="1" x14ac:dyDescent="0.35">
      <c r="B5" s="201">
        <v>44354</v>
      </c>
      <c r="C5" s="201" t="s">
        <v>179</v>
      </c>
      <c r="D5" s="201" t="s">
        <v>180</v>
      </c>
      <c r="E5" s="201" t="s">
        <v>177</v>
      </c>
      <c r="F5" s="201" t="s">
        <v>176</v>
      </c>
      <c r="G5" s="201" t="s">
        <v>175</v>
      </c>
      <c r="H5" s="198">
        <v>44719</v>
      </c>
      <c r="J5" s="201">
        <v>44354</v>
      </c>
      <c r="K5" s="201" t="s">
        <v>179</v>
      </c>
      <c r="L5" s="201" t="s">
        <v>178</v>
      </c>
      <c r="M5" s="201" t="s">
        <v>177</v>
      </c>
      <c r="N5" s="201" t="s">
        <v>176</v>
      </c>
      <c r="O5" s="201" t="s">
        <v>175</v>
      </c>
      <c r="P5" s="198">
        <v>44719</v>
      </c>
      <c r="U5" s="200"/>
      <c r="V5" s="199"/>
    </row>
    <row r="6" spans="1:22" x14ac:dyDescent="0.35">
      <c r="A6" s="5" t="s">
        <v>172</v>
      </c>
      <c r="B6" s="5">
        <f t="shared" ref="B6:H10" si="0">J6/$J6*100</f>
        <v>100</v>
      </c>
      <c r="C6" s="5">
        <f t="shared" si="0"/>
        <v>55.882352941176471</v>
      </c>
      <c r="D6" s="5">
        <f t="shared" si="0"/>
        <v>49.019607843137251</v>
      </c>
      <c r="E6" s="5">
        <f t="shared" si="0"/>
        <v>69.509803921568633</v>
      </c>
      <c r="F6" s="5">
        <f t="shared" si="0"/>
        <v>66.225490196078425</v>
      </c>
      <c r="G6" s="5">
        <f t="shared" si="0"/>
        <v>76.715686274509807</v>
      </c>
      <c r="H6" s="5">
        <f t="shared" si="0"/>
        <v>71.568627450980387</v>
      </c>
      <c r="I6" s="5"/>
      <c r="J6" s="197">
        <v>204</v>
      </c>
      <c r="K6" s="5">
        <v>114</v>
      </c>
      <c r="L6" s="5">
        <v>100</v>
      </c>
      <c r="M6" s="5">
        <v>141.80000000000001</v>
      </c>
      <c r="N6" s="5">
        <v>135.1</v>
      </c>
      <c r="O6" s="5">
        <v>156.5</v>
      </c>
      <c r="P6" s="5">
        <v>146</v>
      </c>
      <c r="T6" s="6"/>
      <c r="U6"/>
    </row>
    <row r="7" spans="1:22" x14ac:dyDescent="0.35">
      <c r="A7" s="5" t="s">
        <v>171</v>
      </c>
      <c r="B7" s="5">
        <f t="shared" si="0"/>
        <v>100</v>
      </c>
      <c r="C7" s="5">
        <f t="shared" si="0"/>
        <v>91.10057925223802</v>
      </c>
      <c r="D7" s="5">
        <f t="shared" si="0"/>
        <v>96.261190100052659</v>
      </c>
      <c r="E7" s="5">
        <f t="shared" si="0"/>
        <v>94.365455502896253</v>
      </c>
      <c r="F7" s="5">
        <f t="shared" si="0"/>
        <v>100.31595576619274</v>
      </c>
      <c r="G7" s="5">
        <f t="shared" si="0"/>
        <v>108.26750921537651</v>
      </c>
      <c r="H7" s="5">
        <f t="shared" si="0"/>
        <v>97.525013164823591</v>
      </c>
      <c r="I7" s="5"/>
      <c r="J7" s="197">
        <v>1899</v>
      </c>
      <c r="K7" s="5">
        <v>1730</v>
      </c>
      <c r="L7" s="5">
        <v>1828</v>
      </c>
      <c r="M7" s="5">
        <v>1792</v>
      </c>
      <c r="N7" s="5">
        <v>1905</v>
      </c>
      <c r="O7" s="5">
        <v>2056</v>
      </c>
      <c r="P7" s="5">
        <v>1852</v>
      </c>
      <c r="T7" s="6"/>
      <c r="U7"/>
    </row>
    <row r="8" spans="1:22" x14ac:dyDescent="0.35">
      <c r="A8" s="5" t="s">
        <v>174</v>
      </c>
      <c r="B8" s="5">
        <f t="shared" si="0"/>
        <v>100</v>
      </c>
      <c r="C8" s="5">
        <f t="shared" si="0"/>
        <v>81.585677749360613</v>
      </c>
      <c r="D8" s="5">
        <f t="shared" si="0"/>
        <v>82.267689684569476</v>
      </c>
      <c r="E8" s="5">
        <f t="shared" si="0"/>
        <v>86.445012787723783</v>
      </c>
      <c r="F8" s="5">
        <f t="shared" si="0"/>
        <v>89.85507246376811</v>
      </c>
      <c r="G8" s="5">
        <f t="shared" si="0"/>
        <v>99.829497016197791</v>
      </c>
      <c r="H8" s="5">
        <f t="shared" si="0"/>
        <v>86.189258312020456</v>
      </c>
      <c r="I8" s="5"/>
      <c r="J8" s="197">
        <v>1173</v>
      </c>
      <c r="K8" s="5">
        <v>957</v>
      </c>
      <c r="L8" s="5">
        <v>965</v>
      </c>
      <c r="M8" s="5">
        <v>1014</v>
      </c>
      <c r="N8" s="5">
        <v>1054</v>
      </c>
      <c r="O8" s="5">
        <v>1171</v>
      </c>
      <c r="P8" s="5">
        <v>1011</v>
      </c>
      <c r="T8" s="6"/>
      <c r="U8"/>
    </row>
    <row r="9" spans="1:22" x14ac:dyDescent="0.35">
      <c r="A9" s="5" t="s">
        <v>170</v>
      </c>
      <c r="B9" s="5">
        <f t="shared" si="0"/>
        <v>100</v>
      </c>
      <c r="C9" s="5">
        <f t="shared" si="0"/>
        <v>178.68852459016392</v>
      </c>
      <c r="D9" s="5">
        <f t="shared" si="0"/>
        <v>137.70491803278688</v>
      </c>
      <c r="E9" s="5">
        <f t="shared" si="0"/>
        <v>182.70491803278691</v>
      </c>
      <c r="F9" s="5">
        <f t="shared" si="0"/>
        <v>195.90163934426229</v>
      </c>
      <c r="G9" s="5">
        <f t="shared" si="0"/>
        <v>331.96721311475409</v>
      </c>
      <c r="H9" s="5">
        <f t="shared" si="0"/>
        <v>330.32786885245901</v>
      </c>
      <c r="I9" s="5"/>
      <c r="J9" s="197">
        <v>122</v>
      </c>
      <c r="K9" s="5">
        <v>218</v>
      </c>
      <c r="L9" s="5">
        <v>168</v>
      </c>
      <c r="M9" s="5">
        <v>222.9</v>
      </c>
      <c r="N9" s="5">
        <v>239</v>
      </c>
      <c r="O9" s="5">
        <v>405</v>
      </c>
      <c r="P9" s="5">
        <v>403</v>
      </c>
      <c r="T9" s="6"/>
      <c r="U9"/>
    </row>
    <row r="10" spans="1:22" x14ac:dyDescent="0.35">
      <c r="A10" s="5" t="s">
        <v>173</v>
      </c>
      <c r="B10" s="5">
        <f t="shared" si="0"/>
        <v>100</v>
      </c>
      <c r="C10" s="5">
        <f t="shared" si="0"/>
        <v>108.33333333333333</v>
      </c>
      <c r="D10" s="5">
        <f t="shared" si="0"/>
        <v>109.72222222222223</v>
      </c>
      <c r="E10" s="5">
        <f t="shared" si="0"/>
        <v>123.61111111111111</v>
      </c>
      <c r="F10" s="5">
        <f t="shared" si="0"/>
        <v>129.16666666666669</v>
      </c>
      <c r="G10" s="5">
        <f t="shared" si="0"/>
        <v>148.61111111111111</v>
      </c>
      <c r="H10" s="5">
        <f t="shared" si="0"/>
        <v>168.05555555555557</v>
      </c>
      <c r="I10" s="5"/>
      <c r="J10" s="197">
        <v>72</v>
      </c>
      <c r="K10" s="5">
        <v>78</v>
      </c>
      <c r="L10" s="5">
        <v>79</v>
      </c>
      <c r="M10" s="5">
        <v>89</v>
      </c>
      <c r="N10" s="5">
        <v>93</v>
      </c>
      <c r="O10" s="5">
        <v>107</v>
      </c>
      <c r="P10" s="5">
        <v>121</v>
      </c>
      <c r="T10" s="6"/>
      <c r="U10"/>
    </row>
    <row r="11" spans="1:22" x14ac:dyDescent="0.35">
      <c r="A11" s="5" t="s">
        <v>195</v>
      </c>
      <c r="B11" s="5"/>
      <c r="C11" s="5"/>
      <c r="D11" s="5"/>
      <c r="E11" s="5"/>
      <c r="F11" s="5"/>
      <c r="G11" s="5"/>
      <c r="H11" s="5"/>
      <c r="I11" s="5"/>
      <c r="K11" s="5"/>
      <c r="L11" s="5"/>
    </row>
    <row r="12" spans="1:22" x14ac:dyDescent="0.35">
      <c r="A12" s="5"/>
      <c r="B12" s="5"/>
      <c r="C12" s="5"/>
      <c r="D12" s="5"/>
      <c r="E12" s="5"/>
      <c r="F12" s="5"/>
      <c r="G12" s="5"/>
      <c r="H12" s="5"/>
      <c r="I12" s="5"/>
      <c r="K12" s="5"/>
      <c r="L12" s="5"/>
    </row>
    <row r="33" spans="16:16" x14ac:dyDescent="0.35">
      <c r="P33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1. Quarterly change in GDP</vt:lpstr>
      <vt:lpstr>2. Quarterly GDP constant R bns</vt:lpstr>
      <vt:lpstr>3. Q1 GDP by sector</vt:lpstr>
      <vt:lpstr>4. GDP growth by sector</vt:lpstr>
      <vt:lpstr>5. Recovery by sector</vt:lpstr>
      <vt:lpstr>6. Monthly mfg sales</vt:lpstr>
      <vt:lpstr>7. Sales by mfg industry</vt:lpstr>
      <vt:lpstr>8. Mining output and sales</vt:lpstr>
      <vt:lpstr>9. World mining prices</vt:lpstr>
      <vt:lpstr>10. Expenditure on GDP</vt:lpstr>
      <vt:lpstr>11. QES and QLFS employment</vt:lpstr>
      <vt:lpstr>12. QLFS response rates</vt:lpstr>
      <vt:lpstr>13. Mfg employment</vt:lpstr>
      <vt:lpstr>14. Employment by sector </vt:lpstr>
      <vt:lpstr>15. Empl by mfg industry</vt:lpstr>
      <vt:lpstr>16. Employment by occupation</vt:lpstr>
      <vt:lpstr>17. Small businesses</vt:lpstr>
      <vt:lpstr>18. Mining employment</vt:lpstr>
      <vt:lpstr>19. Exports, imports, BOT</vt:lpstr>
      <vt:lpstr>20_21 imports exports by sector</vt:lpstr>
      <vt:lpstr>Table 1. Trade by mfg subsector</vt:lpstr>
      <vt:lpstr>22. Investment value</vt:lpstr>
      <vt:lpstr>23. Long run investment</vt:lpstr>
      <vt:lpstr>24. Return on assets</vt:lpstr>
      <vt:lpstr>25. Mining and mfg profit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</dc:creator>
  <cp:lastModifiedBy>Neva</cp:lastModifiedBy>
  <dcterms:created xsi:type="dcterms:W3CDTF">2021-06-09T12:30:24Z</dcterms:created>
  <dcterms:modified xsi:type="dcterms:W3CDTF">2022-06-10T10:35:47Z</dcterms:modified>
</cp:coreProperties>
</file>