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3.xml" ContentType="application/vnd.openxmlformats-officedocument.themeOverrid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pssouthafrica-my.sharepoint.com/personal/nokwanda_tips_org_za/Documents/Desktop/Nokwanda/Real Economy Bulletin/2023-24/Quarter 1/"/>
    </mc:Choice>
  </mc:AlternateContent>
  <xr:revisionPtr revIDLastSave="3" documentId="8_{39CAB49A-82C2-4DE0-BAED-8C11C9174BCF}" xr6:coauthVersionLast="47" xr6:coauthVersionMax="47" xr10:uidLastSave="{FD09E93E-BC45-4B84-A8FC-0297D0C32133}"/>
  <bookViews>
    <workbookView xWindow="28680" yWindow="-120" windowWidth="29040" windowHeight="15720" tabRatio="915" activeTab="1" xr2:uid="{ED86F157-D7DC-467B-8634-0740EFB76A7C}"/>
  </bookViews>
  <sheets>
    <sheet name="1. Quarterly change in GDP" sheetId="17" r:id="rId1"/>
    <sheet name="2. Quarterly GDP in R trns" sheetId="18" r:id="rId2"/>
    <sheet name="3. Growth by sector " sheetId="19" r:id="rId3"/>
    <sheet name="4. Electricity supply" sheetId="20" r:id="rId4"/>
    <sheet name="5. Electrical eq imports" sheetId="22" r:id="rId5"/>
    <sheet name="6. World mining prices" sheetId="23" r:id="rId6"/>
    <sheet name="7. Manufacturing sales" sheetId="9" r:id="rId7"/>
    <sheet name="8. Mfg sales by industry " sheetId="10" r:id="rId8"/>
    <sheet name="9. Expenditure on GDP" sheetId="15" r:id="rId9"/>
    <sheet name="10. Empl trends and ratio" sheetId="24" r:id="rId10"/>
    <sheet name="11. Change in sectoral empl" sheetId="25" r:id="rId11"/>
    <sheet name="12. Empl by prodn sector" sheetId="4" r:id="rId12"/>
    <sheet name="13. Employment by occupation" sheetId="5" r:id="rId13"/>
    <sheet name="14. Employment in mfg and other" sheetId="6" r:id="rId14"/>
    <sheet name="15. Empl by mfg industry" sheetId="7" r:id="rId15"/>
    <sheet name="16. Mining employment" sheetId="8" r:id="rId16"/>
    <sheet name="20. Investment rate" sheetId="16" r:id="rId17"/>
    <sheet name="17. Exports, imports, BOT" sheetId="1" r:id="rId18"/>
    <sheet name="18-19 Sector imports &amp; exports" sheetId="2" r:id="rId19"/>
    <sheet name="Table 1. Trade by mfg subsector" sheetId="3" r:id="rId20"/>
    <sheet name="21. Return on assets" sheetId="11" r:id="rId21"/>
    <sheet name="22. Mining &amp; mfg profits" sheetId="12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" localSheetId="16" hidden="1">'[1]Table 2.4'!#REF!</definedName>
    <definedName name="_" localSheetId="5" hidden="1">'[1]Table 2.4'!#REF!</definedName>
    <definedName name="_" localSheetId="6" hidden="1">#REF!</definedName>
    <definedName name="_" localSheetId="8" hidden="1">'[1]Table 2.4'!#REF!</definedName>
    <definedName name="_" hidden="1">#REF!</definedName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11" hidden="1">#REF!</definedName>
    <definedName name="_AMO_SingleObject_104386094_ROM_F0.SEC2.Tabulate_1.SEC2.BDY.Cross_tabular_summary_report_Table_1" localSheetId="12" hidden="1">#REF!</definedName>
    <definedName name="_AMO_SingleObject_104386094_ROM_F0.SEC2.Tabulate_1.SEC2.BDY.Cross_tabular_summary_report_Table_1" localSheetId="13" hidden="1">#REF!</definedName>
    <definedName name="_AMO_SingleObject_104386094_ROM_F0.SEC2.Tabulate_1.SEC2.BDY.Cross_tabular_summary_report_Table_1" localSheetId="14" hidden="1">#REF!</definedName>
    <definedName name="_AMO_SingleObject_104386094_ROM_F0.SEC2.Tabulate_1.SEC2.BDY.Cross_tabular_summary_report_Table_1" localSheetId="15" hidden="1">#REF!</definedName>
    <definedName name="_AMO_SingleObject_104386094_ROM_F0.SEC2.Tabulate_1.SEC2.BDY.Cross_tabular_summary_report_Table_1" localSheetId="16" hidden="1">'[1]Table 2.5'!#REF!</definedName>
    <definedName name="_AMO_SingleObject_104386094_ROM_F0.SEC2.Tabulate_1.SEC2.BDY.Cross_tabular_summary_report_Table_1" localSheetId="3" hidden="1">'[1]Table 2.5'!#REF!</definedName>
    <definedName name="_AMO_SingleObject_104386094_ROM_F0.SEC2.Tabulate_1.SEC2.BDY.Cross_tabular_summary_report_Table_1" localSheetId="5" hidden="1">'[2]Table 2.5'!#REF!</definedName>
    <definedName name="_AMO_SingleObject_104386094_ROM_F0.SEC2.Tabulate_1.SEC2.BDY.Cross_tabular_summary_report_Table_1" localSheetId="6" hidden="1">#REF!</definedName>
    <definedName name="_AMO_SingleObject_104386094_ROM_F0.SEC2.Tabulate_1.SEC2.BDY.Cross_tabular_summary_report_Table_1" localSheetId="8" hidden="1">'[1]Table 2.5'!#REF!</definedName>
    <definedName name="_AMO_SingleObject_104386094_ROM_F0.SEC2.Tabulate_1.SEC2.BDY.Cross_tabular_summary_report_Table_1" hidden="1">#REF!</definedName>
    <definedName name="_AMO_SingleObject_205779628_ROM_F0.SEC2.Tabulate_1.SEC2.BDY.Cross_tabular_summary_report_Table_1" localSheetId="11" hidden="1">#REF!</definedName>
    <definedName name="_AMO_SingleObject_205779628_ROM_F0.SEC2.Tabulate_1.SEC2.BDY.Cross_tabular_summary_report_Table_1" localSheetId="12" hidden="1">#REF!</definedName>
    <definedName name="_AMO_SingleObject_205779628_ROM_F0.SEC2.Tabulate_1.SEC2.BDY.Cross_tabular_summary_report_Table_1" localSheetId="13" hidden="1">#REF!</definedName>
    <definedName name="_AMO_SingleObject_205779628_ROM_F0.SEC2.Tabulate_1.SEC2.BDY.Cross_tabular_summary_report_Table_1" localSheetId="14" hidden="1">#REF!</definedName>
    <definedName name="_AMO_SingleObject_205779628_ROM_F0.SEC2.Tabulate_1.SEC2.BDY.Cross_tabular_summary_report_Table_1" localSheetId="15" hidden="1">#REF!</definedName>
    <definedName name="_AMO_SingleObject_205779628_ROM_F0.SEC2.Tabulate_1.SEC2.BDY.Cross_tabular_summary_report_Table_1" localSheetId="16" hidden="1">[1]Table3.8b!#REF!</definedName>
    <definedName name="_AMO_SingleObject_205779628_ROM_F0.SEC2.Tabulate_1.SEC2.BDY.Cross_tabular_summary_report_Table_1" localSheetId="3" hidden="1">[1]Table3.8b!#REF!</definedName>
    <definedName name="_AMO_SingleObject_205779628_ROM_F0.SEC2.Tabulate_1.SEC2.BDY.Cross_tabular_summary_report_Table_1" localSheetId="5" hidden="1">[2]Table3.8b!#REF!</definedName>
    <definedName name="_AMO_SingleObject_205779628_ROM_F0.SEC2.Tabulate_1.SEC2.BDY.Cross_tabular_summary_report_Table_1" localSheetId="6" hidden="1">#REF!</definedName>
    <definedName name="_AMO_SingleObject_205779628_ROM_F0.SEC2.Tabulate_1.SEC2.BDY.Cross_tabular_summary_report_Table_1" localSheetId="8" hidden="1">[1]Table3.8b!#REF!</definedName>
    <definedName name="_AMO_SingleObject_205779628_ROM_F0.SEC2.Tabulate_1.SEC2.BDY.Cross_tabular_summary_report_Table_1" hidden="1">#REF!</definedName>
    <definedName name="_AMO_SingleObject_30194841_ROM_F0.SEC2.Tabulate_1.SEC1.FTR.TXT1" localSheetId="11" hidden="1">#REF!</definedName>
    <definedName name="_AMO_SingleObject_30194841_ROM_F0.SEC2.Tabulate_1.SEC1.FTR.TXT1" localSheetId="12" hidden="1">#REF!</definedName>
    <definedName name="_AMO_SingleObject_30194841_ROM_F0.SEC2.Tabulate_1.SEC1.FTR.TXT1" localSheetId="13" hidden="1">#REF!</definedName>
    <definedName name="_AMO_SingleObject_30194841_ROM_F0.SEC2.Tabulate_1.SEC1.FTR.TXT1" localSheetId="14" hidden="1">#REF!</definedName>
    <definedName name="_AMO_SingleObject_30194841_ROM_F0.SEC2.Tabulate_1.SEC1.FTR.TXT1" localSheetId="15" hidden="1">#REF!</definedName>
    <definedName name="_AMO_SingleObject_30194841_ROM_F0.SEC2.Tabulate_1.SEC1.FTR.TXT1" localSheetId="16" hidden="1">[1]Table6!#REF!</definedName>
    <definedName name="_AMO_SingleObject_30194841_ROM_F0.SEC2.Tabulate_1.SEC1.FTR.TXT1" localSheetId="3" hidden="1">[1]Table6!#REF!</definedName>
    <definedName name="_AMO_SingleObject_30194841_ROM_F0.SEC2.Tabulate_1.SEC1.FTR.TXT1" localSheetId="5" hidden="1">[2]Table6!#REF!</definedName>
    <definedName name="_AMO_SingleObject_30194841_ROM_F0.SEC2.Tabulate_1.SEC1.FTR.TXT1" localSheetId="6" hidden="1">#REF!</definedName>
    <definedName name="_AMO_SingleObject_30194841_ROM_F0.SEC2.Tabulate_1.SEC1.FTR.TXT1" localSheetId="8" hidden="1">[1]Table6!#REF!</definedName>
    <definedName name="_AMO_SingleObject_30194841_ROM_F0.SEC2.Tabulate_1.SEC1.FTR.TXT1" hidden="1">#REF!</definedName>
    <definedName name="_AMO_SingleObject_362274166__A1" localSheetId="16">'[3]Use table 2007 '!$A$2:$BN$121</definedName>
    <definedName name="_AMO_SingleObject_362274166__A1" localSheetId="5">'[3]Use table 2007 '!$A$2:$BN$121</definedName>
    <definedName name="_AMO_SingleObject_362274166__A1" localSheetId="8">'[3]Use table 2007 '!$A$2:$BN$121</definedName>
    <definedName name="_AMO_SingleObject_362274166__A1">#REF!</definedName>
    <definedName name="_AMO_SingleObject_37461558_ROM_F0.SEC2.Tabulate_1.SEC1.HDR.TXT1" localSheetId="11" hidden="1">#REF!</definedName>
    <definedName name="_AMO_SingleObject_37461558_ROM_F0.SEC2.Tabulate_1.SEC1.HDR.TXT1" localSheetId="12" hidden="1">#REF!</definedName>
    <definedName name="_AMO_SingleObject_37461558_ROM_F0.SEC2.Tabulate_1.SEC1.HDR.TXT1" localSheetId="13" hidden="1">#REF!</definedName>
    <definedName name="_AMO_SingleObject_37461558_ROM_F0.SEC2.Tabulate_1.SEC1.HDR.TXT1" localSheetId="14" hidden="1">#REF!</definedName>
    <definedName name="_AMO_SingleObject_37461558_ROM_F0.SEC2.Tabulate_1.SEC1.HDR.TXT1" localSheetId="15" hidden="1">#REF!</definedName>
    <definedName name="_AMO_SingleObject_37461558_ROM_F0.SEC2.Tabulate_1.SEC1.HDR.TXT1" localSheetId="16" hidden="1">'[1]Table 2.4'!#REF!</definedName>
    <definedName name="_AMO_SingleObject_37461558_ROM_F0.SEC2.Tabulate_1.SEC1.HDR.TXT1" localSheetId="3" hidden="1">'[1]Table 2.4'!#REF!</definedName>
    <definedName name="_AMO_SingleObject_37461558_ROM_F0.SEC2.Tabulate_1.SEC1.HDR.TXT1" localSheetId="5" hidden="1">'[2]Table 2.4'!#REF!</definedName>
    <definedName name="_AMO_SingleObject_37461558_ROM_F0.SEC2.Tabulate_1.SEC1.HDR.TXT1" localSheetId="6" hidden="1">#REF!</definedName>
    <definedName name="_AMO_SingleObject_37461558_ROM_F0.SEC2.Tabulate_1.SEC1.HDR.TXT1" localSheetId="8" hidden="1">'[1]Table 2.4'!#REF!</definedName>
    <definedName name="_AMO_SingleObject_37461558_ROM_F0.SEC2.Tabulate_1.SEC1.HDR.TXT1" hidden="1">#REF!</definedName>
    <definedName name="_AMO_SingleObject_732119577_ROM_F0.SEC2.Tabulate_1.SEC2.BDY.Cross_tabular_summary_report_Table_1" localSheetId="11" hidden="1">#REF!</definedName>
    <definedName name="_AMO_SingleObject_732119577_ROM_F0.SEC2.Tabulate_1.SEC2.BDY.Cross_tabular_summary_report_Table_1" localSheetId="12" hidden="1">#REF!</definedName>
    <definedName name="_AMO_SingleObject_732119577_ROM_F0.SEC2.Tabulate_1.SEC2.BDY.Cross_tabular_summary_report_Table_1" localSheetId="13" hidden="1">#REF!</definedName>
    <definedName name="_AMO_SingleObject_732119577_ROM_F0.SEC2.Tabulate_1.SEC2.BDY.Cross_tabular_summary_report_Table_1" localSheetId="14" hidden="1">#REF!</definedName>
    <definedName name="_AMO_SingleObject_732119577_ROM_F0.SEC2.Tabulate_1.SEC2.BDY.Cross_tabular_summary_report_Table_1" localSheetId="15" hidden="1">#REF!</definedName>
    <definedName name="_AMO_SingleObject_732119577_ROM_F0.SEC2.Tabulate_1.SEC2.BDY.Cross_tabular_summary_report_Table_1" localSheetId="16" hidden="1">[1]Table3.8c!#REF!</definedName>
    <definedName name="_AMO_SingleObject_732119577_ROM_F0.SEC2.Tabulate_1.SEC2.BDY.Cross_tabular_summary_report_Table_1" localSheetId="3" hidden="1">[1]Table3.8c!#REF!</definedName>
    <definedName name="_AMO_SingleObject_732119577_ROM_F0.SEC2.Tabulate_1.SEC2.BDY.Cross_tabular_summary_report_Table_1" localSheetId="5" hidden="1">[2]Table3.8c!#REF!</definedName>
    <definedName name="_AMO_SingleObject_732119577_ROM_F0.SEC2.Tabulate_1.SEC2.BDY.Cross_tabular_summary_report_Table_1" localSheetId="6" hidden="1">#REF!</definedName>
    <definedName name="_AMO_SingleObject_732119577_ROM_F0.SEC2.Tabulate_1.SEC2.BDY.Cross_tabular_summary_report_Table_1" localSheetId="8" hidden="1">[1]Table3.8c!#REF!</definedName>
    <definedName name="_AMO_SingleObject_732119577_ROM_F0.SEC2.Tabulate_1.SEC2.BDY.Cross_tabular_summary_report_Table_1" hidden="1">#REF!</definedName>
    <definedName name="_AMO_SingleObject_921006515_ROM_F0.SEC2.Tabulate_1.SEC1.FTR.TXT1" localSheetId="11" hidden="1">#REF!</definedName>
    <definedName name="_AMO_SingleObject_921006515_ROM_F0.SEC2.Tabulate_1.SEC1.FTR.TXT1" localSheetId="12" hidden="1">#REF!</definedName>
    <definedName name="_AMO_SingleObject_921006515_ROM_F0.SEC2.Tabulate_1.SEC1.FTR.TXT1" localSheetId="13" hidden="1">#REF!</definedName>
    <definedName name="_AMO_SingleObject_921006515_ROM_F0.SEC2.Tabulate_1.SEC1.FTR.TXT1" localSheetId="14" hidden="1">#REF!</definedName>
    <definedName name="_AMO_SingleObject_921006515_ROM_F0.SEC2.Tabulate_1.SEC1.FTR.TXT1" localSheetId="15" hidden="1">#REF!</definedName>
    <definedName name="_AMO_SingleObject_921006515_ROM_F0.SEC2.Tabulate_1.SEC1.FTR.TXT1" localSheetId="16" hidden="1">'[1]Table 2'!#REF!</definedName>
    <definedName name="_AMO_SingleObject_921006515_ROM_F0.SEC2.Tabulate_1.SEC1.FTR.TXT1" localSheetId="3" hidden="1">'[1]Table 2'!#REF!</definedName>
    <definedName name="_AMO_SingleObject_921006515_ROM_F0.SEC2.Tabulate_1.SEC1.FTR.TXT1" localSheetId="5" hidden="1">'[2]Table 2'!#REF!</definedName>
    <definedName name="_AMO_SingleObject_921006515_ROM_F0.SEC2.Tabulate_1.SEC1.FTR.TXT1" localSheetId="6" hidden="1">#REF!</definedName>
    <definedName name="_AMO_SingleObject_921006515_ROM_F0.SEC2.Tabulate_1.SEC1.FTR.TXT1" localSheetId="8" hidden="1">'[1]Table 2'!#REF!</definedName>
    <definedName name="_AMO_SingleObject_921006515_ROM_F0.SEC2.Tabulate_1.SEC1.FTR.TXT1" hidden="1">#REF!</definedName>
    <definedName name="_AMO_SingleObject_921006515_ROM_F0.SEC2.Tabulate_1.SEC1.FTR.TXT2" localSheetId="16" hidden="1">'[1]Table 2'!#REF!</definedName>
    <definedName name="_AMO_SingleObject_921006515_ROM_F0.SEC2.Tabulate_1.SEC1.FTR.TXT2" localSheetId="4" hidden="1">#REF!</definedName>
    <definedName name="_AMO_SingleObject_921006515_ROM_F0.SEC2.Tabulate_1.SEC1.FTR.TXT2" localSheetId="5" hidden="1">'[1]Table 2'!#REF!</definedName>
    <definedName name="_AMO_SingleObject_921006515_ROM_F0.SEC2.Tabulate_1.SEC1.FTR.TXT2" localSheetId="8" hidden="1">'[1]Table 2'!#REF!</definedName>
    <definedName name="_AMO_SingleObject_921006515_ROM_F0.SEC2.Tabulate_1.SEC1.FTR.TXT2" hidden="1">#REF!</definedName>
    <definedName name="_AMO_SingleObject_921006515_ROM_F0.SEC2.Tabulate_1.SEC1.HDR.TXT1" localSheetId="11" hidden="1">#REF!</definedName>
    <definedName name="_AMO_SingleObject_921006515_ROM_F0.SEC2.Tabulate_1.SEC1.HDR.TXT1" localSheetId="12" hidden="1">#REF!</definedName>
    <definedName name="_AMO_SingleObject_921006515_ROM_F0.SEC2.Tabulate_1.SEC1.HDR.TXT1" localSheetId="13" hidden="1">#REF!</definedName>
    <definedName name="_AMO_SingleObject_921006515_ROM_F0.SEC2.Tabulate_1.SEC1.HDR.TXT1" localSheetId="14" hidden="1">#REF!</definedName>
    <definedName name="_AMO_SingleObject_921006515_ROM_F0.SEC2.Tabulate_1.SEC1.HDR.TXT1" localSheetId="15" hidden="1">#REF!</definedName>
    <definedName name="_AMO_SingleObject_921006515_ROM_F0.SEC2.Tabulate_1.SEC1.HDR.TXT1" localSheetId="16" hidden="1">'[1]Table 2'!#REF!</definedName>
    <definedName name="_AMO_SingleObject_921006515_ROM_F0.SEC2.Tabulate_1.SEC1.HDR.TXT1" localSheetId="3" hidden="1">'[1]Table 2'!#REF!</definedName>
    <definedName name="_AMO_SingleObject_921006515_ROM_F0.SEC2.Tabulate_1.SEC1.HDR.TXT1" localSheetId="5" hidden="1">'[2]Table 2'!#REF!</definedName>
    <definedName name="_AMO_SingleObject_921006515_ROM_F0.SEC2.Tabulate_1.SEC1.HDR.TXT1" localSheetId="6" hidden="1">#REF!</definedName>
    <definedName name="_AMO_SingleObject_921006515_ROM_F0.SEC2.Tabulate_1.SEC1.HDR.TXT1" localSheetId="8" hidden="1">'[1]Table 2'!#REF!</definedName>
    <definedName name="_AMO_SingleObject_921006515_ROM_F0.SEC2.Tabulate_1.SEC1.HDR.TXT1" hidden="1">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20" hidden="1">"'cadcb751-a4ec-47a5-837e-d7004bbc23e1'"</definedName>
    <definedName name="_AMO_UniqueIdentifier" localSheetId="21" hidden="1">"'cadcb751-a4ec-47a5-837e-d7004bbc23e1'"</definedName>
    <definedName name="_AMO_UniqueIdentifier" localSheetId="5" hidden="1">"'cadcb751-a4ec-47a5-837e-d7004bbc23e1'"</definedName>
    <definedName name="_AMO_UniqueIdentifier" localSheetId="7" hidden="1">"'cadcb751-a4ec-47a5-837e-d7004bbc23e1'"</definedName>
    <definedName name="_AMO_UniqueIdentifier" hidden="1">"'1d42739f-d7fd-4229-a551-64b856bb941d'"</definedName>
    <definedName name="_AMO_UniqueIdentifier_1" hidden="1">"'49c96197-7400-4aea-945c-e5f384f663c1'"</definedName>
    <definedName name="_AMO_XmlVersion" hidden="1">"'1'"</definedName>
    <definedName name="_xlnm._FilterDatabase" localSheetId="18" hidden="1">'18-19 Sector imports &amp; exports'!$B$2:$C$42</definedName>
    <definedName name="_nishal" localSheetId="16" hidden="1">[1]Table3.8c!#REF!</definedName>
    <definedName name="_nishal" localSheetId="4" hidden="1">#REF!</definedName>
    <definedName name="_nishal" localSheetId="5" hidden="1">[1]Table3.8c!#REF!</definedName>
    <definedName name="_nishal" localSheetId="6" hidden="1">#REF!</definedName>
    <definedName name="_nishal" localSheetId="8" hidden="1">[1]Table3.8c!#REF!</definedName>
    <definedName name="_nishal" hidden="1">#REF!</definedName>
    <definedName name="Asanda" localSheetId="11">#REF!</definedName>
    <definedName name="Asanda" localSheetId="12">#REF!</definedName>
    <definedName name="Asanda" localSheetId="13">#REF!</definedName>
    <definedName name="Asanda" localSheetId="14">#REF!</definedName>
    <definedName name="Asanda" localSheetId="15">#REF!</definedName>
    <definedName name="Asanda" localSheetId="16">'[2]Table 2'!#REF!</definedName>
    <definedName name="Asanda" localSheetId="3">'[2]Table 2'!#REF!</definedName>
    <definedName name="Asanda" localSheetId="5">'[2]Table 2'!#REF!</definedName>
    <definedName name="Asanda" localSheetId="6">#REF!</definedName>
    <definedName name="Asanda" localSheetId="8">'[2]Table 2'!#REF!</definedName>
    <definedName name="Asanda">#REF!</definedName>
    <definedName name="B1_av78" localSheetId="11">#REF!</definedName>
    <definedName name="B1_av78" localSheetId="12">#REF!</definedName>
    <definedName name="B1_av78" localSheetId="13">#REF!</definedName>
    <definedName name="B1_av78" localSheetId="14">#REF!</definedName>
    <definedName name="B1_av78" localSheetId="15">#REF!</definedName>
    <definedName name="B1_av78" localSheetId="18">#REF!</definedName>
    <definedName name="B1_av78" localSheetId="16">#REF!</definedName>
    <definedName name="B1_av78" localSheetId="3">#REF!</definedName>
    <definedName name="B1_av78" localSheetId="5">#REF!</definedName>
    <definedName name="B1_av78" localSheetId="6">#REF!</definedName>
    <definedName name="B1_av78" localSheetId="8">#REF!</definedName>
    <definedName name="B1_av78" localSheetId="19">#REF!</definedName>
    <definedName name="B1_av78">#REF!</definedName>
    <definedName name="Budget_adjusted_96_97" localSheetId="11">#REF!</definedName>
    <definedName name="Budget_adjusted_96_97" localSheetId="12">#REF!</definedName>
    <definedName name="Budget_adjusted_96_97" localSheetId="13">#REF!</definedName>
    <definedName name="Budget_adjusted_96_97" localSheetId="14">#REF!</definedName>
    <definedName name="Budget_adjusted_96_97" localSheetId="15">#REF!</definedName>
    <definedName name="Budget_adjusted_96_97" localSheetId="18">#REF!</definedName>
    <definedName name="Budget_adjusted_96_97" localSheetId="16">#REF!</definedName>
    <definedName name="Budget_adjusted_96_97" localSheetId="3">#REF!</definedName>
    <definedName name="Budget_adjusted_96_97" localSheetId="5">#REF!</definedName>
    <definedName name="Budget_adjusted_96_97" localSheetId="6">#REF!</definedName>
    <definedName name="Budget_adjusted_96_97" localSheetId="8">#REF!</definedName>
    <definedName name="Budget_adjusted_96_97" localSheetId="19">#REF!</definedName>
    <definedName name="Budget_adjusted_96_97">#REF!</definedName>
    <definedName name="Budget_main_96_97" localSheetId="11">#REF!</definedName>
    <definedName name="Budget_main_96_97" localSheetId="12">#REF!</definedName>
    <definedName name="Budget_main_96_97" localSheetId="13">#REF!</definedName>
    <definedName name="Budget_main_96_97" localSheetId="14">#REF!</definedName>
    <definedName name="Budget_main_96_97" localSheetId="15">#REF!</definedName>
    <definedName name="Budget_main_96_97" localSheetId="18">#REF!</definedName>
    <definedName name="Budget_main_96_97" localSheetId="16">#REF!</definedName>
    <definedName name="Budget_main_96_97" localSheetId="3">#REF!</definedName>
    <definedName name="Budget_main_96_97" localSheetId="5">#REF!</definedName>
    <definedName name="Budget_main_96_97" localSheetId="6">#REF!</definedName>
    <definedName name="Budget_main_96_97" localSheetId="8">#REF!</definedName>
    <definedName name="Budget_main_96_97" localSheetId="19">#REF!</definedName>
    <definedName name="Budget_main_96_97">#REF!</definedName>
    <definedName name="Budget_main_97_98" localSheetId="11">#REF!</definedName>
    <definedName name="Budget_main_97_98" localSheetId="12">#REF!</definedName>
    <definedName name="Budget_main_97_98" localSheetId="13">#REF!</definedName>
    <definedName name="Budget_main_97_98" localSheetId="14">#REF!</definedName>
    <definedName name="Budget_main_97_98" localSheetId="15">#REF!</definedName>
    <definedName name="Budget_main_97_98" localSheetId="18">#REF!</definedName>
    <definedName name="Budget_main_97_98" localSheetId="16">#REF!</definedName>
    <definedName name="Budget_main_97_98" localSheetId="3">#REF!</definedName>
    <definedName name="Budget_main_97_98" localSheetId="5">#REF!</definedName>
    <definedName name="Budget_main_97_98" localSheetId="6">#REF!</definedName>
    <definedName name="Budget_main_97_98" localSheetId="8">#REF!</definedName>
    <definedName name="Budget_main_97_98" localSheetId="19">#REF!</definedName>
    <definedName name="Budget_main_97_98">#REF!</definedName>
    <definedName name="DEC08_SML" localSheetId="16">#REF!</definedName>
    <definedName name="DEC08_SML" localSheetId="20">#REF!</definedName>
    <definedName name="DEC08_SML" localSheetId="21">#REF!</definedName>
    <definedName name="DEC08_SML" localSheetId="3">#REF!</definedName>
    <definedName name="DEC08_SML" localSheetId="5">#REF!</definedName>
    <definedName name="DEC08_SML" localSheetId="6">#REF!</definedName>
    <definedName name="DEC08_SML" localSheetId="7">#REF!</definedName>
    <definedName name="DEC08_SML" localSheetId="8">#REF!</definedName>
    <definedName name="DEC08_SML">#REF!</definedName>
    <definedName name="DHDHDH" localSheetId="11">#REF!</definedName>
    <definedName name="DHDHDH" localSheetId="12">#REF!</definedName>
    <definedName name="DHDHDH" localSheetId="13">#REF!</definedName>
    <definedName name="DHDHDH" localSheetId="14">#REF!</definedName>
    <definedName name="DHDHDH" localSheetId="15">#REF!</definedName>
    <definedName name="DHDHDH" localSheetId="18">#REF!</definedName>
    <definedName name="DHDHDH" localSheetId="16">#REF!</definedName>
    <definedName name="DHDHDH" localSheetId="3">#REF!</definedName>
    <definedName name="DHDHDH" localSheetId="5">#REF!</definedName>
    <definedName name="DHDHDH" localSheetId="6">#REF!</definedName>
    <definedName name="DHDHDH" localSheetId="8">#REF!</definedName>
    <definedName name="DHDHDH" localSheetId="19">#REF!</definedName>
    <definedName name="DHDHDH">#REF!</definedName>
    <definedName name="Emp" localSheetId="16" hidden="1">'[1]Table 2'!#REF!</definedName>
    <definedName name="Emp" localSheetId="3" hidden="1">'[1]Table 2'!#REF!</definedName>
    <definedName name="Emp" localSheetId="4" hidden="1">#REF!</definedName>
    <definedName name="Emp" localSheetId="5" hidden="1">'[1]Table 2'!#REF!</definedName>
    <definedName name="Emp" localSheetId="6" hidden="1">#REF!</definedName>
    <definedName name="Emp" localSheetId="8" hidden="1">'[1]Table 2'!#REF!</definedName>
    <definedName name="Emp" hidden="1">#REF!</definedName>
    <definedName name="End_column" localSheetId="11">#REF!</definedName>
    <definedName name="End_column" localSheetId="12">#REF!</definedName>
    <definedName name="End_column" localSheetId="13">#REF!</definedName>
    <definedName name="End_column" localSheetId="14">#REF!</definedName>
    <definedName name="End_column" localSheetId="15">#REF!</definedName>
    <definedName name="End_column" localSheetId="18">#REF!</definedName>
    <definedName name="End_column" localSheetId="16">#REF!</definedName>
    <definedName name="End_column" localSheetId="3">#REF!</definedName>
    <definedName name="End_column" localSheetId="5">#REF!</definedName>
    <definedName name="End_column" localSheetId="6">#REF!</definedName>
    <definedName name="End_column" localSheetId="8">#REF!</definedName>
    <definedName name="End_column" localSheetId="19">#REF!</definedName>
    <definedName name="End_column">#REF!</definedName>
    <definedName name="End_Row" localSheetId="11">#REF!</definedName>
    <definedName name="End_Row" localSheetId="12">#REF!</definedName>
    <definedName name="End_Row" localSheetId="13">#REF!</definedName>
    <definedName name="End_Row" localSheetId="14">#REF!</definedName>
    <definedName name="End_Row" localSheetId="15">#REF!</definedName>
    <definedName name="End_Row" localSheetId="18">#REF!</definedName>
    <definedName name="End_Row" localSheetId="16">#REF!</definedName>
    <definedName name="End_Row" localSheetId="3">#REF!</definedName>
    <definedName name="End_Row" localSheetId="5">#REF!</definedName>
    <definedName name="End_Row" localSheetId="6">#REF!</definedName>
    <definedName name="End_Row" localSheetId="8">#REF!</definedName>
    <definedName name="End_Row" localSheetId="19">#REF!</definedName>
    <definedName name="End_Row">#REF!</definedName>
    <definedName name="End_sheet" localSheetId="11">#REF!</definedName>
    <definedName name="End_sheet" localSheetId="12">#REF!</definedName>
    <definedName name="End_sheet" localSheetId="13">#REF!</definedName>
    <definedName name="End_sheet" localSheetId="14">#REF!</definedName>
    <definedName name="End_sheet" localSheetId="15">#REF!</definedName>
    <definedName name="End_sheet" localSheetId="18">#REF!</definedName>
    <definedName name="End_sheet" localSheetId="16">#REF!</definedName>
    <definedName name="End_sheet" localSheetId="3">#REF!</definedName>
    <definedName name="End_sheet" localSheetId="5">#REF!</definedName>
    <definedName name="End_sheet" localSheetId="6">#REF!</definedName>
    <definedName name="End_sheet" localSheetId="8">#REF!</definedName>
    <definedName name="End_sheet" localSheetId="19">#REF!</definedName>
    <definedName name="End_sheet">#REF!</definedName>
    <definedName name="Excel_table_from_1998" localSheetId="16">#REF!</definedName>
    <definedName name="Excel_table_from_1998" localSheetId="20">#REF!</definedName>
    <definedName name="Excel_table_from_1998" localSheetId="21">#REF!</definedName>
    <definedName name="Excel_table_from_1998" localSheetId="5">#REF!</definedName>
    <definedName name="Excel_table_from_1998" localSheetId="6">#REF!</definedName>
    <definedName name="Excel_table_from_1998" localSheetId="8">#REF!</definedName>
    <definedName name="Excel_table_from_1998">#REF!</definedName>
    <definedName name="Expend_actual_96_97" localSheetId="11">#REF!</definedName>
    <definedName name="Expend_actual_96_97" localSheetId="12">#REF!</definedName>
    <definedName name="Expend_actual_96_97" localSheetId="13">#REF!</definedName>
    <definedName name="Expend_actual_96_97" localSheetId="14">#REF!</definedName>
    <definedName name="Expend_actual_96_97" localSheetId="15">#REF!</definedName>
    <definedName name="Expend_actual_96_97" localSheetId="18">#REF!</definedName>
    <definedName name="Expend_actual_96_97" localSheetId="16">#REF!</definedName>
    <definedName name="Expend_actual_96_97" localSheetId="3">#REF!</definedName>
    <definedName name="Expend_actual_96_97" localSheetId="5">#REF!</definedName>
    <definedName name="Expend_actual_96_97" localSheetId="6">#REF!</definedName>
    <definedName name="Expend_actual_96_97" localSheetId="8">#REF!</definedName>
    <definedName name="Expend_actual_96_97" localSheetId="19">#REF!</definedName>
    <definedName name="Expend_actual_96_97">#REF!</definedName>
    <definedName name="FitTall" localSheetId="11">#REF!</definedName>
    <definedName name="FitTall" localSheetId="12">#REF!</definedName>
    <definedName name="FitTall" localSheetId="13">#REF!</definedName>
    <definedName name="FitTall" localSheetId="14">#REF!</definedName>
    <definedName name="FitTall" localSheetId="15">#REF!</definedName>
    <definedName name="FitTall" localSheetId="18">#REF!</definedName>
    <definedName name="FitTall" localSheetId="16">#REF!</definedName>
    <definedName name="FitTall" localSheetId="3">#REF!</definedName>
    <definedName name="FitTall" localSheetId="5">#REF!</definedName>
    <definedName name="FitTall" localSheetId="6">#REF!</definedName>
    <definedName name="FitTall" localSheetId="8">#REF!</definedName>
    <definedName name="FitTall" localSheetId="19">#REF!</definedName>
    <definedName name="FitTall">#REF!</definedName>
    <definedName name="FitWide" localSheetId="11">#REF!</definedName>
    <definedName name="FitWide" localSheetId="12">#REF!</definedName>
    <definedName name="FitWide" localSheetId="13">#REF!</definedName>
    <definedName name="FitWide" localSheetId="14">#REF!</definedName>
    <definedName name="FitWide" localSheetId="15">#REF!</definedName>
    <definedName name="FitWide" localSheetId="18">#REF!</definedName>
    <definedName name="FitWide" localSheetId="16">#REF!</definedName>
    <definedName name="FitWide" localSheetId="3">#REF!</definedName>
    <definedName name="FitWide" localSheetId="5">#REF!</definedName>
    <definedName name="FitWide" localSheetId="6">#REF!</definedName>
    <definedName name="FitWide" localSheetId="8">#REF!</definedName>
    <definedName name="FitWide" localSheetId="19">#REF!</definedName>
    <definedName name="FitWide">#REF!</definedName>
    <definedName name="FooterLeft1" localSheetId="11">#REF!</definedName>
    <definedName name="FooterLeft1" localSheetId="12">#REF!</definedName>
    <definedName name="FooterLeft1" localSheetId="13">#REF!</definedName>
    <definedName name="FooterLeft1" localSheetId="14">#REF!</definedName>
    <definedName name="FooterLeft1" localSheetId="15">#REF!</definedName>
    <definedName name="FooterLeft1" localSheetId="18">#REF!</definedName>
    <definedName name="FooterLeft1" localSheetId="16">#REF!</definedName>
    <definedName name="FooterLeft1" localSheetId="3">#REF!</definedName>
    <definedName name="FooterLeft1" localSheetId="5">#REF!</definedName>
    <definedName name="FooterLeft1" localSheetId="6">#REF!</definedName>
    <definedName name="FooterLeft1" localSheetId="8">#REF!</definedName>
    <definedName name="FooterLeft1" localSheetId="19">#REF!</definedName>
    <definedName name="FooterLeft1">#REF!</definedName>
    <definedName name="FooterLeft2" localSheetId="11">#REF!</definedName>
    <definedName name="FooterLeft2" localSheetId="12">#REF!</definedName>
    <definedName name="FooterLeft2" localSheetId="13">#REF!</definedName>
    <definedName name="FooterLeft2" localSheetId="14">#REF!</definedName>
    <definedName name="FooterLeft2" localSheetId="15">#REF!</definedName>
    <definedName name="FooterLeft2" localSheetId="18">#REF!</definedName>
    <definedName name="FooterLeft2" localSheetId="16">#REF!</definedName>
    <definedName name="FooterLeft2" localSheetId="3">#REF!</definedName>
    <definedName name="FooterLeft2" localSheetId="5">#REF!</definedName>
    <definedName name="FooterLeft2" localSheetId="6">#REF!</definedName>
    <definedName name="FooterLeft2" localSheetId="8">#REF!</definedName>
    <definedName name="FooterLeft2" localSheetId="19">#REF!</definedName>
    <definedName name="FooterLeft2">#REF!</definedName>
    <definedName name="FooterLeft3" localSheetId="11">#REF!</definedName>
    <definedName name="FooterLeft3" localSheetId="12">#REF!</definedName>
    <definedName name="FooterLeft3" localSheetId="13">#REF!</definedName>
    <definedName name="FooterLeft3" localSheetId="14">#REF!</definedName>
    <definedName name="FooterLeft3" localSheetId="15">#REF!</definedName>
    <definedName name="FooterLeft3" localSheetId="18">#REF!</definedName>
    <definedName name="FooterLeft3" localSheetId="16">#REF!</definedName>
    <definedName name="FooterLeft3" localSheetId="3">#REF!</definedName>
    <definedName name="FooterLeft3" localSheetId="5">#REF!</definedName>
    <definedName name="FooterLeft3" localSheetId="6">#REF!</definedName>
    <definedName name="FooterLeft3" localSheetId="8">#REF!</definedName>
    <definedName name="FooterLeft3" localSheetId="19">#REF!</definedName>
    <definedName name="FooterLeft3">#REF!</definedName>
    <definedName name="FooterLeft4" localSheetId="11">#REF!</definedName>
    <definedName name="FooterLeft4" localSheetId="12">#REF!</definedName>
    <definedName name="FooterLeft4" localSheetId="13">#REF!</definedName>
    <definedName name="FooterLeft4" localSheetId="14">#REF!</definedName>
    <definedName name="FooterLeft4" localSheetId="15">#REF!</definedName>
    <definedName name="FooterLeft4" localSheetId="18">#REF!</definedName>
    <definedName name="FooterLeft4" localSheetId="16">#REF!</definedName>
    <definedName name="FooterLeft4" localSheetId="3">#REF!</definedName>
    <definedName name="FooterLeft4" localSheetId="5">#REF!</definedName>
    <definedName name="FooterLeft4" localSheetId="6">#REF!</definedName>
    <definedName name="FooterLeft4" localSheetId="8">#REF!</definedName>
    <definedName name="FooterLeft4" localSheetId="19">#REF!</definedName>
    <definedName name="FooterLeft4">#REF!</definedName>
    <definedName name="FooterLeft5" localSheetId="11">#REF!</definedName>
    <definedName name="FooterLeft5" localSheetId="12">#REF!</definedName>
    <definedName name="FooterLeft5" localSheetId="13">#REF!</definedName>
    <definedName name="FooterLeft5" localSheetId="14">#REF!</definedName>
    <definedName name="FooterLeft5" localSheetId="15">#REF!</definedName>
    <definedName name="FooterLeft5" localSheetId="18">#REF!</definedName>
    <definedName name="FooterLeft5" localSheetId="16">#REF!</definedName>
    <definedName name="FooterLeft5" localSheetId="3">#REF!</definedName>
    <definedName name="FooterLeft5" localSheetId="5">#REF!</definedName>
    <definedName name="FooterLeft5" localSheetId="6">#REF!</definedName>
    <definedName name="FooterLeft5" localSheetId="8">#REF!</definedName>
    <definedName name="FooterLeft5" localSheetId="19">#REF!</definedName>
    <definedName name="FooterLeft5">#REF!</definedName>
    <definedName name="FooterLeft6" localSheetId="11">#REF!</definedName>
    <definedName name="FooterLeft6" localSheetId="12">#REF!</definedName>
    <definedName name="FooterLeft6" localSheetId="13">#REF!</definedName>
    <definedName name="FooterLeft6" localSheetId="14">#REF!</definedName>
    <definedName name="FooterLeft6" localSheetId="15">#REF!</definedName>
    <definedName name="FooterLeft6" localSheetId="18">#REF!</definedName>
    <definedName name="FooterLeft6" localSheetId="16">#REF!</definedName>
    <definedName name="FooterLeft6" localSheetId="3">#REF!</definedName>
    <definedName name="FooterLeft6" localSheetId="5">#REF!</definedName>
    <definedName name="FooterLeft6" localSheetId="6">#REF!</definedName>
    <definedName name="FooterLeft6" localSheetId="8">#REF!</definedName>
    <definedName name="FooterLeft6" localSheetId="19">#REF!</definedName>
    <definedName name="FooterLeft6">#REF!</definedName>
    <definedName name="FooterRight1" localSheetId="11">#REF!</definedName>
    <definedName name="FooterRight1" localSheetId="12">#REF!</definedName>
    <definedName name="FooterRight1" localSheetId="13">#REF!</definedName>
    <definedName name="FooterRight1" localSheetId="14">#REF!</definedName>
    <definedName name="FooterRight1" localSheetId="15">#REF!</definedName>
    <definedName name="FooterRight1" localSheetId="18">#REF!</definedName>
    <definedName name="FooterRight1" localSheetId="16">#REF!</definedName>
    <definedName name="FooterRight1" localSheetId="3">#REF!</definedName>
    <definedName name="FooterRight1" localSheetId="5">#REF!</definedName>
    <definedName name="FooterRight1" localSheetId="6">#REF!</definedName>
    <definedName name="FooterRight1" localSheetId="8">#REF!</definedName>
    <definedName name="FooterRight1" localSheetId="19">#REF!</definedName>
    <definedName name="FooterRight1">#REF!</definedName>
    <definedName name="FooterRight2" localSheetId="11">#REF!</definedName>
    <definedName name="FooterRight2" localSheetId="12">#REF!</definedName>
    <definedName name="FooterRight2" localSheetId="13">#REF!</definedName>
    <definedName name="FooterRight2" localSheetId="14">#REF!</definedName>
    <definedName name="FooterRight2" localSheetId="15">#REF!</definedName>
    <definedName name="FooterRight2" localSheetId="18">#REF!</definedName>
    <definedName name="FooterRight2" localSheetId="16">#REF!</definedName>
    <definedName name="FooterRight2" localSheetId="3">#REF!</definedName>
    <definedName name="FooterRight2" localSheetId="5">#REF!</definedName>
    <definedName name="FooterRight2" localSheetId="6">#REF!</definedName>
    <definedName name="FooterRight2" localSheetId="8">#REF!</definedName>
    <definedName name="FooterRight2" localSheetId="19">#REF!</definedName>
    <definedName name="FooterRight2">#REF!</definedName>
    <definedName name="FooterRight3" localSheetId="11">#REF!</definedName>
    <definedName name="FooterRight3" localSheetId="12">#REF!</definedName>
    <definedName name="FooterRight3" localSheetId="13">#REF!</definedName>
    <definedName name="FooterRight3" localSheetId="14">#REF!</definedName>
    <definedName name="FooterRight3" localSheetId="15">#REF!</definedName>
    <definedName name="FooterRight3" localSheetId="18">#REF!</definedName>
    <definedName name="FooterRight3" localSheetId="16">#REF!</definedName>
    <definedName name="FooterRight3" localSheetId="3">#REF!</definedName>
    <definedName name="FooterRight3" localSheetId="5">#REF!</definedName>
    <definedName name="FooterRight3" localSheetId="6">#REF!</definedName>
    <definedName name="FooterRight3" localSheetId="8">#REF!</definedName>
    <definedName name="FooterRight3" localSheetId="19">#REF!</definedName>
    <definedName name="FooterRight3">#REF!</definedName>
    <definedName name="FooterRight4" localSheetId="11">#REF!</definedName>
    <definedName name="FooterRight4" localSheetId="12">#REF!</definedName>
    <definedName name="FooterRight4" localSheetId="13">#REF!</definedName>
    <definedName name="FooterRight4" localSheetId="14">#REF!</definedName>
    <definedName name="FooterRight4" localSheetId="15">#REF!</definedName>
    <definedName name="FooterRight4" localSheetId="18">#REF!</definedName>
    <definedName name="FooterRight4" localSheetId="16">#REF!</definedName>
    <definedName name="FooterRight4" localSheetId="3">#REF!</definedName>
    <definedName name="FooterRight4" localSheetId="5">#REF!</definedName>
    <definedName name="FooterRight4" localSheetId="6">#REF!</definedName>
    <definedName name="FooterRight4" localSheetId="8">#REF!</definedName>
    <definedName name="FooterRight4" localSheetId="19">#REF!</definedName>
    <definedName name="FooterRight4">#REF!</definedName>
    <definedName name="FooterRight5" localSheetId="11">#REF!</definedName>
    <definedName name="FooterRight5" localSheetId="12">#REF!</definedName>
    <definedName name="FooterRight5" localSheetId="13">#REF!</definedName>
    <definedName name="FooterRight5" localSheetId="14">#REF!</definedName>
    <definedName name="FooterRight5" localSheetId="15">#REF!</definedName>
    <definedName name="FooterRight5" localSheetId="18">#REF!</definedName>
    <definedName name="FooterRight5" localSheetId="16">#REF!</definedName>
    <definedName name="FooterRight5" localSheetId="3">#REF!</definedName>
    <definedName name="FooterRight5" localSheetId="5">#REF!</definedName>
    <definedName name="FooterRight5" localSheetId="6">#REF!</definedName>
    <definedName name="FooterRight5" localSheetId="8">#REF!</definedName>
    <definedName name="FooterRight5" localSheetId="19">#REF!</definedName>
    <definedName name="FooterRight5">#REF!</definedName>
    <definedName name="FooterRight6" localSheetId="11">#REF!</definedName>
    <definedName name="FooterRight6" localSheetId="12">#REF!</definedName>
    <definedName name="FooterRight6" localSheetId="13">#REF!</definedName>
    <definedName name="FooterRight6" localSheetId="14">#REF!</definedName>
    <definedName name="FooterRight6" localSheetId="15">#REF!</definedName>
    <definedName name="FooterRight6" localSheetId="18">#REF!</definedName>
    <definedName name="FooterRight6" localSheetId="16">#REF!</definedName>
    <definedName name="FooterRight6" localSheetId="3">#REF!</definedName>
    <definedName name="FooterRight6" localSheetId="5">#REF!</definedName>
    <definedName name="FooterRight6" localSheetId="6">#REF!</definedName>
    <definedName name="FooterRight6" localSheetId="8">#REF!</definedName>
    <definedName name="FooterRight6" localSheetId="19">#REF!</definedName>
    <definedName name="FooterRight6">#REF!</definedName>
    <definedName name="HeaderLeft1" localSheetId="11">#REF!</definedName>
    <definedName name="HeaderLeft1" localSheetId="12">#REF!</definedName>
    <definedName name="HeaderLeft1" localSheetId="13">#REF!</definedName>
    <definedName name="HeaderLeft1" localSheetId="14">#REF!</definedName>
    <definedName name="HeaderLeft1" localSheetId="15">#REF!</definedName>
    <definedName name="HeaderLeft1" localSheetId="18">#REF!</definedName>
    <definedName name="HeaderLeft1" localSheetId="16">#REF!</definedName>
    <definedName name="HeaderLeft1" localSheetId="3">#REF!</definedName>
    <definedName name="HeaderLeft1" localSheetId="5">#REF!</definedName>
    <definedName name="HeaderLeft1" localSheetId="6">#REF!</definedName>
    <definedName name="HeaderLeft1" localSheetId="8">#REF!</definedName>
    <definedName name="HeaderLeft1" localSheetId="19">#REF!</definedName>
    <definedName name="HeaderLeft1">#REF!</definedName>
    <definedName name="HeaderLeft2" localSheetId="11">#REF!</definedName>
    <definedName name="HeaderLeft2" localSheetId="12">#REF!</definedName>
    <definedName name="HeaderLeft2" localSheetId="13">#REF!</definedName>
    <definedName name="HeaderLeft2" localSheetId="14">#REF!</definedName>
    <definedName name="HeaderLeft2" localSheetId="15">#REF!</definedName>
    <definedName name="HeaderLeft2" localSheetId="18">#REF!</definedName>
    <definedName name="HeaderLeft2" localSheetId="16">#REF!</definedName>
    <definedName name="HeaderLeft2" localSheetId="3">#REF!</definedName>
    <definedName name="HeaderLeft2" localSheetId="5">#REF!</definedName>
    <definedName name="HeaderLeft2" localSheetId="6">#REF!</definedName>
    <definedName name="HeaderLeft2" localSheetId="8">#REF!</definedName>
    <definedName name="HeaderLeft2" localSheetId="19">#REF!</definedName>
    <definedName name="HeaderLeft2">#REF!</definedName>
    <definedName name="HeaderLeft3" localSheetId="11">#REF!</definedName>
    <definedName name="HeaderLeft3" localSheetId="12">#REF!</definedName>
    <definedName name="HeaderLeft3" localSheetId="13">#REF!</definedName>
    <definedName name="HeaderLeft3" localSheetId="14">#REF!</definedName>
    <definedName name="HeaderLeft3" localSheetId="15">#REF!</definedName>
    <definedName name="HeaderLeft3" localSheetId="18">#REF!</definedName>
    <definedName name="HeaderLeft3" localSheetId="16">#REF!</definedName>
    <definedName name="HeaderLeft3" localSheetId="3">#REF!</definedName>
    <definedName name="HeaderLeft3" localSheetId="5">#REF!</definedName>
    <definedName name="HeaderLeft3" localSheetId="6">#REF!</definedName>
    <definedName name="HeaderLeft3" localSheetId="8">#REF!</definedName>
    <definedName name="HeaderLeft3" localSheetId="19">#REF!</definedName>
    <definedName name="HeaderLeft3">#REF!</definedName>
    <definedName name="HeaderLeft4" localSheetId="11">#REF!</definedName>
    <definedName name="HeaderLeft4" localSheetId="12">#REF!</definedName>
    <definedName name="HeaderLeft4" localSheetId="13">#REF!</definedName>
    <definedName name="HeaderLeft4" localSheetId="14">#REF!</definedName>
    <definedName name="HeaderLeft4" localSheetId="15">#REF!</definedName>
    <definedName name="HeaderLeft4" localSheetId="18">#REF!</definedName>
    <definedName name="HeaderLeft4" localSheetId="16">#REF!</definedName>
    <definedName name="HeaderLeft4" localSheetId="3">#REF!</definedName>
    <definedName name="HeaderLeft4" localSheetId="5">#REF!</definedName>
    <definedName name="HeaderLeft4" localSheetId="6">#REF!</definedName>
    <definedName name="HeaderLeft4" localSheetId="8">#REF!</definedName>
    <definedName name="HeaderLeft4" localSheetId="19">#REF!</definedName>
    <definedName name="HeaderLeft4">#REF!</definedName>
    <definedName name="HeaderLeft5" localSheetId="11">#REF!</definedName>
    <definedName name="HeaderLeft5" localSheetId="12">#REF!</definedName>
    <definedName name="HeaderLeft5" localSheetId="13">#REF!</definedName>
    <definedName name="HeaderLeft5" localSheetId="14">#REF!</definedName>
    <definedName name="HeaderLeft5" localSheetId="15">#REF!</definedName>
    <definedName name="HeaderLeft5" localSheetId="18">#REF!</definedName>
    <definedName name="HeaderLeft5" localSheetId="16">#REF!</definedName>
    <definedName name="HeaderLeft5" localSheetId="3">#REF!</definedName>
    <definedName name="HeaderLeft5" localSheetId="5">#REF!</definedName>
    <definedName name="HeaderLeft5" localSheetId="6">#REF!</definedName>
    <definedName name="HeaderLeft5" localSheetId="8">#REF!</definedName>
    <definedName name="HeaderLeft5" localSheetId="19">#REF!</definedName>
    <definedName name="HeaderLeft5">#REF!</definedName>
    <definedName name="HeaderLeft6" localSheetId="11">#REF!</definedName>
    <definedName name="HeaderLeft6" localSheetId="12">#REF!</definedName>
    <definedName name="HeaderLeft6" localSheetId="13">#REF!</definedName>
    <definedName name="HeaderLeft6" localSheetId="14">#REF!</definedName>
    <definedName name="HeaderLeft6" localSheetId="15">#REF!</definedName>
    <definedName name="HeaderLeft6" localSheetId="18">#REF!</definedName>
    <definedName name="HeaderLeft6" localSheetId="16">#REF!</definedName>
    <definedName name="HeaderLeft6" localSheetId="3">#REF!</definedName>
    <definedName name="HeaderLeft6" localSheetId="5">#REF!</definedName>
    <definedName name="HeaderLeft6" localSheetId="6">#REF!</definedName>
    <definedName name="HeaderLeft6" localSheetId="8">#REF!</definedName>
    <definedName name="HeaderLeft6" localSheetId="19">#REF!</definedName>
    <definedName name="HeaderLeft6">#REF!</definedName>
    <definedName name="HeaderRight1" localSheetId="11">#REF!</definedName>
    <definedName name="HeaderRight1" localSheetId="12">#REF!</definedName>
    <definedName name="HeaderRight1" localSheetId="13">#REF!</definedName>
    <definedName name="HeaderRight1" localSheetId="14">#REF!</definedName>
    <definedName name="HeaderRight1" localSheetId="15">#REF!</definedName>
    <definedName name="HeaderRight1" localSheetId="18">#REF!</definedName>
    <definedName name="HeaderRight1" localSheetId="16">#REF!</definedName>
    <definedName name="HeaderRight1" localSheetId="3">#REF!</definedName>
    <definedName name="HeaderRight1" localSheetId="5">#REF!</definedName>
    <definedName name="HeaderRight1" localSheetId="6">#REF!</definedName>
    <definedName name="HeaderRight1" localSheetId="8">#REF!</definedName>
    <definedName name="HeaderRight1" localSheetId="19">#REF!</definedName>
    <definedName name="HeaderRight1">#REF!</definedName>
    <definedName name="HeaderRight2" localSheetId="11">#REF!</definedName>
    <definedName name="HeaderRight2" localSheetId="12">#REF!</definedName>
    <definedName name="HeaderRight2" localSheetId="13">#REF!</definedName>
    <definedName name="HeaderRight2" localSheetId="14">#REF!</definedName>
    <definedName name="HeaderRight2" localSheetId="15">#REF!</definedName>
    <definedName name="HeaderRight2" localSheetId="18">#REF!</definedName>
    <definedName name="HeaderRight2" localSheetId="16">#REF!</definedName>
    <definedName name="HeaderRight2" localSheetId="3">#REF!</definedName>
    <definedName name="HeaderRight2" localSheetId="5">#REF!</definedName>
    <definedName name="HeaderRight2" localSheetId="6">#REF!</definedName>
    <definedName name="HeaderRight2" localSheetId="8">#REF!</definedName>
    <definedName name="HeaderRight2" localSheetId="19">#REF!</definedName>
    <definedName name="HeaderRight2">#REF!</definedName>
    <definedName name="HeaderRight3" localSheetId="11">#REF!</definedName>
    <definedName name="HeaderRight3" localSheetId="12">#REF!</definedName>
    <definedName name="HeaderRight3" localSheetId="13">#REF!</definedName>
    <definedName name="HeaderRight3" localSheetId="14">#REF!</definedName>
    <definedName name="HeaderRight3" localSheetId="15">#REF!</definedName>
    <definedName name="HeaderRight3" localSheetId="18">#REF!</definedName>
    <definedName name="HeaderRight3" localSheetId="16">#REF!</definedName>
    <definedName name="HeaderRight3" localSheetId="3">#REF!</definedName>
    <definedName name="HeaderRight3" localSheetId="5">#REF!</definedName>
    <definedName name="HeaderRight3" localSheetId="6">#REF!</definedName>
    <definedName name="HeaderRight3" localSheetId="8">#REF!</definedName>
    <definedName name="HeaderRight3" localSheetId="19">#REF!</definedName>
    <definedName name="HeaderRight3">#REF!</definedName>
    <definedName name="HeaderRight4" localSheetId="11">#REF!</definedName>
    <definedName name="HeaderRight4" localSheetId="12">#REF!</definedName>
    <definedName name="HeaderRight4" localSheetId="13">#REF!</definedName>
    <definedName name="HeaderRight4" localSheetId="14">#REF!</definedName>
    <definedName name="HeaderRight4" localSheetId="15">#REF!</definedName>
    <definedName name="HeaderRight4" localSheetId="18">#REF!</definedName>
    <definedName name="HeaderRight4" localSheetId="16">#REF!</definedName>
    <definedName name="HeaderRight4" localSheetId="3">#REF!</definedName>
    <definedName name="HeaderRight4" localSheetId="5">#REF!</definedName>
    <definedName name="HeaderRight4" localSheetId="6">#REF!</definedName>
    <definedName name="HeaderRight4" localSheetId="8">#REF!</definedName>
    <definedName name="HeaderRight4" localSheetId="19">#REF!</definedName>
    <definedName name="HeaderRight4">#REF!</definedName>
    <definedName name="HeaderRight5" localSheetId="11">#REF!</definedName>
    <definedName name="HeaderRight5" localSheetId="12">#REF!</definedName>
    <definedName name="HeaderRight5" localSheetId="13">#REF!</definedName>
    <definedName name="HeaderRight5" localSheetId="14">#REF!</definedName>
    <definedName name="HeaderRight5" localSheetId="15">#REF!</definedName>
    <definedName name="HeaderRight5" localSheetId="18">#REF!</definedName>
    <definedName name="HeaderRight5" localSheetId="16">#REF!</definedName>
    <definedName name="HeaderRight5" localSheetId="3">#REF!</definedName>
    <definedName name="HeaderRight5" localSheetId="5">#REF!</definedName>
    <definedName name="HeaderRight5" localSheetId="6">#REF!</definedName>
    <definedName name="HeaderRight5" localSheetId="8">#REF!</definedName>
    <definedName name="HeaderRight5" localSheetId="19">#REF!</definedName>
    <definedName name="HeaderRight5">#REF!</definedName>
    <definedName name="HeaderRight6" localSheetId="11">#REF!</definedName>
    <definedName name="HeaderRight6" localSheetId="12">#REF!</definedName>
    <definedName name="HeaderRight6" localSheetId="13">#REF!</definedName>
    <definedName name="HeaderRight6" localSheetId="14">#REF!</definedName>
    <definedName name="HeaderRight6" localSheetId="15">#REF!</definedName>
    <definedName name="HeaderRight6" localSheetId="18">#REF!</definedName>
    <definedName name="HeaderRight6" localSheetId="16">#REF!</definedName>
    <definedName name="HeaderRight6" localSheetId="3">#REF!</definedName>
    <definedName name="HeaderRight6" localSheetId="5">#REF!</definedName>
    <definedName name="HeaderRight6" localSheetId="6">#REF!</definedName>
    <definedName name="HeaderRight6" localSheetId="8">#REF!</definedName>
    <definedName name="HeaderRight6" localSheetId="19">#REF!</definedName>
    <definedName name="HeaderRight6">#REF!</definedName>
    <definedName name="hello" localSheetId="16">#REF!</definedName>
    <definedName name="hello" localSheetId="5">#REF!</definedName>
    <definedName name="hello" localSheetId="6">#REF!</definedName>
    <definedName name="hello" localSheetId="8">#REF!</definedName>
    <definedName name="hello">#REF!</definedName>
    <definedName name="hellooo" localSheetId="16">[2]Table3.8c!#REF!</definedName>
    <definedName name="hellooo" localSheetId="4">#REF!</definedName>
    <definedName name="hellooo" localSheetId="5">[2]Table3.8c!#REF!</definedName>
    <definedName name="hellooo" localSheetId="6">#REF!</definedName>
    <definedName name="hellooo" localSheetId="8">[2]Table3.8c!#REF!</definedName>
    <definedName name="hellooo">#REF!</definedName>
    <definedName name="Hennie_Table_5_Page_1" localSheetId="11">#REF!</definedName>
    <definedName name="Hennie_Table_5_Page_1" localSheetId="12">#REF!</definedName>
    <definedName name="Hennie_Table_5_Page_1" localSheetId="13">#REF!</definedName>
    <definedName name="Hennie_Table_5_Page_1" localSheetId="14">#REF!</definedName>
    <definedName name="Hennie_Table_5_Page_1" localSheetId="15">#REF!</definedName>
    <definedName name="Hennie_Table_5_Page_1" localSheetId="18">#REF!</definedName>
    <definedName name="Hennie_Table_5_Page_1" localSheetId="16">#REF!</definedName>
    <definedName name="Hennie_Table_5_Page_1" localSheetId="3">#REF!</definedName>
    <definedName name="Hennie_Table_5_Page_1" localSheetId="5">#REF!</definedName>
    <definedName name="Hennie_Table_5_Page_1" localSheetId="6">#REF!</definedName>
    <definedName name="Hennie_Table_5_Page_1" localSheetId="8">#REF!</definedName>
    <definedName name="Hennie_Table_5_Page_1" localSheetId="19">#REF!</definedName>
    <definedName name="Hennie_Table_5_Page_1">#REF!</definedName>
    <definedName name="Hennie_Table_5_page_2" localSheetId="11">#REF!</definedName>
    <definedName name="Hennie_Table_5_page_2" localSheetId="12">#REF!</definedName>
    <definedName name="Hennie_Table_5_page_2" localSheetId="13">#REF!</definedName>
    <definedName name="Hennie_Table_5_page_2" localSheetId="14">#REF!</definedName>
    <definedName name="Hennie_Table_5_page_2" localSheetId="15">#REF!</definedName>
    <definedName name="Hennie_Table_5_page_2" localSheetId="18">#REF!</definedName>
    <definedName name="Hennie_Table_5_page_2" localSheetId="16">#REF!</definedName>
    <definedName name="Hennie_Table_5_page_2" localSheetId="3">#REF!</definedName>
    <definedName name="Hennie_Table_5_page_2" localSheetId="5">#REF!</definedName>
    <definedName name="Hennie_Table_5_page_2" localSheetId="6">#REF!</definedName>
    <definedName name="Hennie_Table_5_page_2" localSheetId="8">#REF!</definedName>
    <definedName name="Hennie_Table_5_page_2" localSheetId="19">#REF!</definedName>
    <definedName name="Hennie_Table_5_page_2">#REF!</definedName>
    <definedName name="hhuh" localSheetId="11">#REF!</definedName>
    <definedName name="hhuh" localSheetId="13">#REF!</definedName>
    <definedName name="hhuh" localSheetId="15">#REF!</definedName>
    <definedName name="hhuh" localSheetId="16">#REF!</definedName>
    <definedName name="hhuh" localSheetId="3">#REF!</definedName>
    <definedName name="hhuh" localSheetId="5">#REF!</definedName>
    <definedName name="hhuh" localSheetId="6">#REF!</definedName>
    <definedName name="hhuh" localSheetId="8">#REF!</definedName>
    <definedName name="hhuh">#REF!</definedName>
    <definedName name="huh" localSheetId="11">#REF!</definedName>
    <definedName name="huh" localSheetId="12">#REF!</definedName>
    <definedName name="huh" localSheetId="13">#REF!</definedName>
    <definedName name="huh" localSheetId="14">#REF!</definedName>
    <definedName name="huh" localSheetId="15">#REF!</definedName>
    <definedName name="huh" localSheetId="18">#REF!</definedName>
    <definedName name="huh" localSheetId="16">#REF!</definedName>
    <definedName name="huh" localSheetId="3">#REF!</definedName>
    <definedName name="huh" localSheetId="5">#REF!</definedName>
    <definedName name="huh" localSheetId="6">#REF!</definedName>
    <definedName name="huh" localSheetId="8">#REF!</definedName>
    <definedName name="huh" localSheetId="19">#REF!</definedName>
    <definedName name="huh">#REF!</definedName>
    <definedName name="Index_Sheet_Kutools" localSheetId="11">#REF!</definedName>
    <definedName name="Index_Sheet_Kutools" localSheetId="13">#REF!</definedName>
    <definedName name="Index_Sheet_Kutools" localSheetId="15">#REF!</definedName>
    <definedName name="Index_Sheet_Kutools" localSheetId="16">#REF!</definedName>
    <definedName name="Index_Sheet_Kutools" localSheetId="3">#REF!</definedName>
    <definedName name="Index_Sheet_Kutools" localSheetId="5">#REF!</definedName>
    <definedName name="Index_Sheet_Kutools" localSheetId="6">#REF!</definedName>
    <definedName name="Index_Sheet_Kutools" localSheetId="8">#REF!</definedName>
    <definedName name="Index_Sheet_Kutools">#REF!</definedName>
    <definedName name="j" localSheetId="11" hidden="1">#REF!</definedName>
    <definedName name="j" localSheetId="12" hidden="1">#REF!</definedName>
    <definedName name="j" localSheetId="13" hidden="1">#REF!</definedName>
    <definedName name="j" localSheetId="14" hidden="1">#REF!</definedName>
    <definedName name="j" localSheetId="15" hidden="1">#REF!</definedName>
    <definedName name="j" localSheetId="16" hidden="1">'[1]Table 2.5'!#REF!</definedName>
    <definedName name="j" localSheetId="3" hidden="1">'[1]Table 2.5'!#REF!</definedName>
    <definedName name="j" localSheetId="5" hidden="1">'[2]Table 2.5'!#REF!</definedName>
    <definedName name="j" localSheetId="6" hidden="1">#REF!</definedName>
    <definedName name="j" localSheetId="8" hidden="1">'[1]Table 2.5'!#REF!</definedName>
    <definedName name="j" hidden="1">#REF!</definedName>
    <definedName name="MAR09_SML" localSheetId="16">#REF!</definedName>
    <definedName name="MAR09_SML" localSheetId="20">#REF!</definedName>
    <definedName name="MAR09_SML" localSheetId="21">#REF!</definedName>
    <definedName name="MAR09_SML" localSheetId="3">#REF!</definedName>
    <definedName name="MAR09_SML" localSheetId="5">#REF!</definedName>
    <definedName name="MAR09_SML" localSheetId="6">#REF!</definedName>
    <definedName name="MAR09_SML" localSheetId="7">#REF!</definedName>
    <definedName name="MAR09_SML" localSheetId="8">#REF!</definedName>
    <definedName name="MAR09_SML">#REF!</definedName>
    <definedName name="mmm" localSheetId="16" hidden="1">[1]Table6!#REF!</definedName>
    <definedName name="mmm" localSheetId="3" hidden="1">[1]Table6!#REF!</definedName>
    <definedName name="mmm" localSheetId="4" hidden="1">#REF!</definedName>
    <definedName name="mmm" localSheetId="5" hidden="1">[1]Table6!#REF!</definedName>
    <definedName name="mmm" localSheetId="6" hidden="1">#REF!</definedName>
    <definedName name="mmm" localSheetId="8" hidden="1">[1]Table6!#REF!</definedName>
    <definedName name="mmm" hidden="1">#REF!</definedName>
    <definedName name="MTEF_initial_00_01" localSheetId="11">#REF!</definedName>
    <definedName name="MTEF_initial_00_01" localSheetId="12">#REF!</definedName>
    <definedName name="MTEF_initial_00_01" localSheetId="13">#REF!</definedName>
    <definedName name="MTEF_initial_00_01" localSheetId="14">#REF!</definedName>
    <definedName name="MTEF_initial_00_01" localSheetId="15">#REF!</definedName>
    <definedName name="MTEF_initial_00_01" localSheetId="18">#REF!</definedName>
    <definedName name="MTEF_initial_00_01" localSheetId="16">#REF!</definedName>
    <definedName name="MTEF_initial_00_01" localSheetId="3">#REF!</definedName>
    <definedName name="MTEF_initial_00_01" localSheetId="5">#REF!</definedName>
    <definedName name="MTEF_initial_00_01" localSheetId="6">#REF!</definedName>
    <definedName name="MTEF_initial_00_01" localSheetId="8">#REF!</definedName>
    <definedName name="MTEF_initial_00_01" localSheetId="19">#REF!</definedName>
    <definedName name="MTEF_initial_00_01">#REF!</definedName>
    <definedName name="MTEF_initial_98_99" localSheetId="11">#REF!</definedName>
    <definedName name="MTEF_initial_98_99" localSheetId="12">#REF!</definedName>
    <definedName name="MTEF_initial_98_99" localSheetId="13">#REF!</definedName>
    <definedName name="MTEF_initial_98_99" localSheetId="14">#REF!</definedName>
    <definedName name="MTEF_initial_98_99" localSheetId="15">#REF!</definedName>
    <definedName name="MTEF_initial_98_99" localSheetId="18">#REF!</definedName>
    <definedName name="MTEF_initial_98_99" localSheetId="16">#REF!</definedName>
    <definedName name="MTEF_initial_98_99" localSheetId="3">#REF!</definedName>
    <definedName name="MTEF_initial_98_99" localSheetId="5">#REF!</definedName>
    <definedName name="MTEF_initial_98_99" localSheetId="6">#REF!</definedName>
    <definedName name="MTEF_initial_98_99" localSheetId="8">#REF!</definedName>
    <definedName name="MTEF_initial_98_99" localSheetId="19">#REF!</definedName>
    <definedName name="MTEF_initial_98_99">#REF!</definedName>
    <definedName name="MTEF_initial_99_00" localSheetId="11">#REF!</definedName>
    <definedName name="MTEF_initial_99_00" localSheetId="12">#REF!</definedName>
    <definedName name="MTEF_initial_99_00" localSheetId="13">#REF!</definedName>
    <definedName name="MTEF_initial_99_00" localSheetId="14">#REF!</definedName>
    <definedName name="MTEF_initial_99_00" localSheetId="15">#REF!</definedName>
    <definedName name="MTEF_initial_99_00" localSheetId="18">#REF!</definedName>
    <definedName name="MTEF_initial_99_00" localSheetId="16">#REF!</definedName>
    <definedName name="MTEF_initial_99_00" localSheetId="3">#REF!</definedName>
    <definedName name="MTEF_initial_99_00" localSheetId="5">#REF!</definedName>
    <definedName name="MTEF_initial_99_00" localSheetId="6">#REF!</definedName>
    <definedName name="MTEF_initial_99_00" localSheetId="8">#REF!</definedName>
    <definedName name="MTEF_initial_99_00" localSheetId="19">#REF!</definedName>
    <definedName name="MTEF_initial_99_00">#REF!</definedName>
    <definedName name="MTEF_revised_00_01" localSheetId="11">#REF!</definedName>
    <definedName name="MTEF_revised_00_01" localSheetId="12">#REF!</definedName>
    <definedName name="MTEF_revised_00_01" localSheetId="13">#REF!</definedName>
    <definedName name="MTEF_revised_00_01" localSheetId="14">#REF!</definedName>
    <definedName name="MTEF_revised_00_01" localSheetId="15">#REF!</definedName>
    <definedName name="MTEF_revised_00_01" localSheetId="18">#REF!</definedName>
    <definedName name="MTEF_revised_00_01" localSheetId="16">#REF!</definedName>
    <definedName name="MTEF_revised_00_01" localSheetId="3">#REF!</definedName>
    <definedName name="MTEF_revised_00_01" localSheetId="5">#REF!</definedName>
    <definedName name="MTEF_revised_00_01" localSheetId="6">#REF!</definedName>
    <definedName name="MTEF_revised_00_01" localSheetId="8">#REF!</definedName>
    <definedName name="MTEF_revised_00_01" localSheetId="19">#REF!</definedName>
    <definedName name="MTEF_revised_00_01">#REF!</definedName>
    <definedName name="MTEF_revised_98_99" localSheetId="11">#REF!</definedName>
    <definedName name="MTEF_revised_98_99" localSheetId="12">#REF!</definedName>
    <definedName name="MTEF_revised_98_99" localSheetId="13">#REF!</definedName>
    <definedName name="MTEF_revised_98_99" localSheetId="14">#REF!</definedName>
    <definedName name="MTEF_revised_98_99" localSheetId="15">#REF!</definedName>
    <definedName name="MTEF_revised_98_99" localSheetId="18">#REF!</definedName>
    <definedName name="MTEF_revised_98_99" localSheetId="16">#REF!</definedName>
    <definedName name="MTEF_revised_98_99" localSheetId="3">#REF!</definedName>
    <definedName name="MTEF_revised_98_99" localSheetId="5">#REF!</definedName>
    <definedName name="MTEF_revised_98_99" localSheetId="6">#REF!</definedName>
    <definedName name="MTEF_revised_98_99" localSheetId="8">#REF!</definedName>
    <definedName name="MTEF_revised_98_99" localSheetId="19">#REF!</definedName>
    <definedName name="MTEF_revised_98_99">#REF!</definedName>
    <definedName name="MTEF_revised_99_00" localSheetId="11">#REF!</definedName>
    <definedName name="MTEF_revised_99_00" localSheetId="12">#REF!</definedName>
    <definedName name="MTEF_revised_99_00" localSheetId="13">#REF!</definedName>
    <definedName name="MTEF_revised_99_00" localSheetId="14">#REF!</definedName>
    <definedName name="MTEF_revised_99_00" localSheetId="15">#REF!</definedName>
    <definedName name="MTEF_revised_99_00" localSheetId="18">#REF!</definedName>
    <definedName name="MTEF_revised_99_00" localSheetId="16">#REF!</definedName>
    <definedName name="MTEF_revised_99_00" localSheetId="3">#REF!</definedName>
    <definedName name="MTEF_revised_99_00" localSheetId="5">#REF!</definedName>
    <definedName name="MTEF_revised_99_00" localSheetId="6">#REF!</definedName>
    <definedName name="MTEF_revised_99_00" localSheetId="8">#REF!</definedName>
    <definedName name="MTEF_revised_99_00" localSheetId="19">#REF!</definedName>
    <definedName name="MTEF_revised_99_00">#REF!</definedName>
    <definedName name="MyCurYear" localSheetId="11">#REF!</definedName>
    <definedName name="MyCurYear" localSheetId="12">#REF!</definedName>
    <definedName name="MyCurYear" localSheetId="13">#REF!</definedName>
    <definedName name="MyCurYear" localSheetId="14">#REF!</definedName>
    <definedName name="MyCurYear" localSheetId="15">#REF!</definedName>
    <definedName name="MyCurYear" localSheetId="18">#REF!</definedName>
    <definedName name="MyCurYear" localSheetId="16">#REF!</definedName>
    <definedName name="MyCurYear" localSheetId="3">#REF!</definedName>
    <definedName name="MyCurYear" localSheetId="5">#REF!</definedName>
    <definedName name="MyCurYear" localSheetId="6">#REF!</definedName>
    <definedName name="MyCurYear" localSheetId="8">#REF!</definedName>
    <definedName name="MyCurYear" localSheetId="19">#REF!</definedName>
    <definedName name="MyCurYear">#REF!</definedName>
    <definedName name="myHeight" localSheetId="11">#REF!</definedName>
    <definedName name="myHeight" localSheetId="12">#REF!</definedName>
    <definedName name="myHeight" localSheetId="13">#REF!</definedName>
    <definedName name="myHeight" localSheetId="14">#REF!</definedName>
    <definedName name="myHeight" localSheetId="15">#REF!</definedName>
    <definedName name="myHeight" localSheetId="18">#REF!</definedName>
    <definedName name="myHeight" localSheetId="16">#REF!</definedName>
    <definedName name="myHeight" localSheetId="3">#REF!</definedName>
    <definedName name="myHeight" localSheetId="5">#REF!</definedName>
    <definedName name="myHeight" localSheetId="6">#REF!</definedName>
    <definedName name="myHeight" localSheetId="8">#REF!</definedName>
    <definedName name="myHeight" localSheetId="19">#REF!</definedName>
    <definedName name="myHeight">#REF!</definedName>
    <definedName name="myWidth" localSheetId="11">#REF!</definedName>
    <definedName name="myWidth" localSheetId="12">#REF!</definedName>
    <definedName name="myWidth" localSheetId="13">#REF!</definedName>
    <definedName name="myWidth" localSheetId="14">#REF!</definedName>
    <definedName name="myWidth" localSheetId="15">#REF!</definedName>
    <definedName name="myWidth" localSheetId="18">#REF!</definedName>
    <definedName name="myWidth" localSheetId="16">#REF!</definedName>
    <definedName name="myWidth" localSheetId="3">#REF!</definedName>
    <definedName name="myWidth" localSheetId="5">#REF!</definedName>
    <definedName name="myWidth" localSheetId="6">#REF!</definedName>
    <definedName name="myWidth" localSheetId="8">#REF!</definedName>
    <definedName name="myWidth" localSheetId="19">#REF!</definedName>
    <definedName name="myWidth">#REF!</definedName>
    <definedName name="myWodth" localSheetId="11">#REF!</definedName>
    <definedName name="myWodth" localSheetId="12">#REF!</definedName>
    <definedName name="myWodth" localSheetId="13">#REF!</definedName>
    <definedName name="myWodth" localSheetId="14">#REF!</definedName>
    <definedName name="myWodth" localSheetId="15">#REF!</definedName>
    <definedName name="myWodth" localSheetId="18">#REF!</definedName>
    <definedName name="myWodth" localSheetId="16">#REF!</definedName>
    <definedName name="myWodth" localSheetId="3">#REF!</definedName>
    <definedName name="myWodth" localSheetId="5">#REF!</definedName>
    <definedName name="myWodth" localSheetId="6">#REF!</definedName>
    <definedName name="myWodth" localSheetId="8">#REF!</definedName>
    <definedName name="myWodth" localSheetId="19">#REF!</definedName>
    <definedName name="myWodth">#REF!</definedName>
    <definedName name="_xlnm.Print_Area" localSheetId="2">'3. Growth by sector '!$N$7:$AE$66</definedName>
    <definedName name="_xlnm.Print_Titles" localSheetId="2">'3. Growth by sector '!$A:$A</definedName>
    <definedName name="PrintArea" localSheetId="11">#REF!</definedName>
    <definedName name="PrintArea" localSheetId="12">#REF!</definedName>
    <definedName name="PrintArea" localSheetId="13">#REF!</definedName>
    <definedName name="PrintArea" localSheetId="14">#REF!</definedName>
    <definedName name="PrintArea" localSheetId="15">#REF!</definedName>
    <definedName name="PrintArea" localSheetId="18">#REF!</definedName>
    <definedName name="PrintArea" localSheetId="16">#REF!</definedName>
    <definedName name="PrintArea" localSheetId="3">#REF!</definedName>
    <definedName name="PrintArea" localSheetId="5">#REF!</definedName>
    <definedName name="PrintArea" localSheetId="6">#REF!</definedName>
    <definedName name="PrintArea" localSheetId="8">#REF!</definedName>
    <definedName name="PrintArea" localSheetId="19">#REF!</definedName>
    <definedName name="PrintArea">#REF!</definedName>
    <definedName name="Projection_adjusted_97_98" localSheetId="11">#REF!</definedName>
    <definedName name="Projection_adjusted_97_98" localSheetId="12">#REF!</definedName>
    <definedName name="Projection_adjusted_97_98" localSheetId="13">#REF!</definedName>
    <definedName name="Projection_adjusted_97_98" localSheetId="14">#REF!</definedName>
    <definedName name="Projection_adjusted_97_98" localSheetId="15">#REF!</definedName>
    <definedName name="Projection_adjusted_97_98" localSheetId="18">#REF!</definedName>
    <definedName name="Projection_adjusted_97_98" localSheetId="16">#REF!</definedName>
    <definedName name="Projection_adjusted_97_98" localSheetId="3">#REF!</definedName>
    <definedName name="Projection_adjusted_97_98" localSheetId="5">#REF!</definedName>
    <definedName name="Projection_adjusted_97_98" localSheetId="6">#REF!</definedName>
    <definedName name="Projection_adjusted_97_98" localSheetId="8">#REF!</definedName>
    <definedName name="Projection_adjusted_97_98" localSheetId="19">#REF!</definedName>
    <definedName name="Projection_adjusted_97_98">#REF!</definedName>
    <definedName name="Projection_arithmetic_97_98" localSheetId="11">#REF!</definedName>
    <definedName name="Projection_arithmetic_97_98" localSheetId="12">#REF!</definedName>
    <definedName name="Projection_arithmetic_97_98" localSheetId="13">#REF!</definedName>
    <definedName name="Projection_arithmetic_97_98" localSheetId="14">#REF!</definedName>
    <definedName name="Projection_arithmetic_97_98" localSheetId="15">#REF!</definedName>
    <definedName name="Projection_arithmetic_97_98" localSheetId="18">#REF!</definedName>
    <definedName name="Projection_arithmetic_97_98" localSheetId="16">#REF!</definedName>
    <definedName name="Projection_arithmetic_97_98" localSheetId="3">#REF!</definedName>
    <definedName name="Projection_arithmetic_97_98" localSheetId="5">#REF!</definedName>
    <definedName name="Projection_arithmetic_97_98" localSheetId="6">#REF!</definedName>
    <definedName name="Projection_arithmetic_97_98" localSheetId="8">#REF!</definedName>
    <definedName name="Projection_arithmetic_97_98" localSheetId="19">#REF!</definedName>
    <definedName name="Projection_arithmetic_97_98">#REF!</definedName>
    <definedName name="Projection_initial_97_98" localSheetId="11">#REF!</definedName>
    <definedName name="Projection_initial_97_98" localSheetId="12">#REF!</definedName>
    <definedName name="Projection_initial_97_98" localSheetId="13">#REF!</definedName>
    <definedName name="Projection_initial_97_98" localSheetId="14">#REF!</definedName>
    <definedName name="Projection_initial_97_98" localSheetId="15">#REF!</definedName>
    <definedName name="Projection_initial_97_98" localSheetId="18">#REF!</definedName>
    <definedName name="Projection_initial_97_98" localSheetId="16">#REF!</definedName>
    <definedName name="Projection_initial_97_98" localSheetId="3">#REF!</definedName>
    <definedName name="Projection_initial_97_98" localSheetId="5">#REF!</definedName>
    <definedName name="Projection_initial_97_98" localSheetId="6">#REF!</definedName>
    <definedName name="Projection_initial_97_98" localSheetId="8">#REF!</definedName>
    <definedName name="Projection_initial_97_98" localSheetId="19">#REF!</definedName>
    <definedName name="Projection_initial_97_98">#REF!</definedName>
    <definedName name="RowSettings" localSheetId="11">#REF!</definedName>
    <definedName name="RowSettings" localSheetId="12">#REF!</definedName>
    <definedName name="RowSettings" localSheetId="13">#REF!</definedName>
    <definedName name="RowSettings" localSheetId="14">#REF!</definedName>
    <definedName name="RowSettings" localSheetId="15">#REF!</definedName>
    <definedName name="RowSettings" localSheetId="18">#REF!</definedName>
    <definedName name="RowSettings" localSheetId="16">#REF!</definedName>
    <definedName name="RowSettings" localSheetId="3">#REF!</definedName>
    <definedName name="RowSettings" localSheetId="5">#REF!</definedName>
    <definedName name="RowSettings" localSheetId="6">#REF!</definedName>
    <definedName name="RowSettings" localSheetId="8">#REF!</definedName>
    <definedName name="RowSettings" localSheetId="19">#REF!</definedName>
    <definedName name="RowSettings">#REF!</definedName>
    <definedName name="SASApp_GDPDATA_DISCREPANCY_TABLE" localSheetId="11">#REF!</definedName>
    <definedName name="SASApp_GDPDATA_DISCREPANCY_TABLE" localSheetId="12">#REF!</definedName>
    <definedName name="SASApp_GDPDATA_DISCREPANCY_TABLE" localSheetId="13">#REF!</definedName>
    <definedName name="SASApp_GDPDATA_DISCREPANCY_TABLE" localSheetId="14">#REF!</definedName>
    <definedName name="SASApp_GDPDATA_DISCREPANCY_TABLE" localSheetId="15">#REF!</definedName>
    <definedName name="SASApp_GDPDATA_DISCREPANCY_TABLE" localSheetId="18">#REF!</definedName>
    <definedName name="SASApp_GDPDATA_DISCREPANCY_TABLE" localSheetId="16">#REF!</definedName>
    <definedName name="SASApp_GDPDATA_DISCREPANCY_TABLE" localSheetId="2">#REF!</definedName>
    <definedName name="SASApp_GDPDATA_DISCREPANCY_TABLE" localSheetId="3">#REF!</definedName>
    <definedName name="SASApp_GDPDATA_DISCREPANCY_TABLE" localSheetId="5">#REF!</definedName>
    <definedName name="SASApp_GDPDATA_DISCREPANCY_TABLE" localSheetId="6">#REF!</definedName>
    <definedName name="SASApp_GDPDATA_DISCREPANCY_TABLE" localSheetId="8">#REF!</definedName>
    <definedName name="SASApp_GDPDATA_DISCREPANCY_TABLE" localSheetId="19">#REF!</definedName>
    <definedName name="SASApp_GDPDATA_DISCREPANCY_TABLE">#REF!</definedName>
    <definedName name="SASApp_GDPDATA_SUPPLY_TABLE_FIRST" localSheetId="11">#REF!</definedName>
    <definedName name="SASApp_GDPDATA_SUPPLY_TABLE_FIRST" localSheetId="12">#REF!</definedName>
    <definedName name="SASApp_GDPDATA_SUPPLY_TABLE_FIRST" localSheetId="13">#REF!</definedName>
    <definedName name="SASApp_GDPDATA_SUPPLY_TABLE_FIRST" localSheetId="14">#REF!</definedName>
    <definedName name="SASApp_GDPDATA_SUPPLY_TABLE_FIRST" localSheetId="15">#REF!</definedName>
    <definedName name="SASApp_GDPDATA_SUPPLY_TABLE_FIRST" localSheetId="18">#REF!</definedName>
    <definedName name="SASApp_GDPDATA_SUPPLY_TABLE_FIRST" localSheetId="16">#REF!</definedName>
    <definedName name="SASApp_GDPDATA_SUPPLY_TABLE_FIRST" localSheetId="2">#REF!</definedName>
    <definedName name="SASApp_GDPDATA_SUPPLY_TABLE_FIRST" localSheetId="3">#REF!</definedName>
    <definedName name="SASApp_GDPDATA_SUPPLY_TABLE_FIRST" localSheetId="5">#REF!</definedName>
    <definedName name="SASApp_GDPDATA_SUPPLY_TABLE_FIRST" localSheetId="6">#REF!</definedName>
    <definedName name="SASApp_GDPDATA_SUPPLY_TABLE_FIRST" localSheetId="8">#REF!</definedName>
    <definedName name="SASApp_GDPDATA_SUPPLY_TABLE_FIRST" localSheetId="19">#REF!</definedName>
    <definedName name="SASApp_GDPDATA_SUPPLY_TABLE_FIRST">#REF!</definedName>
    <definedName name="SASApp_GDPDATA_SUPPLY_TABLE_SECOND" localSheetId="11">#REF!</definedName>
    <definedName name="SASApp_GDPDATA_SUPPLY_TABLE_SECOND" localSheetId="12">#REF!</definedName>
    <definedName name="SASApp_GDPDATA_SUPPLY_TABLE_SECOND" localSheetId="13">#REF!</definedName>
    <definedName name="SASApp_GDPDATA_SUPPLY_TABLE_SECOND" localSheetId="14">#REF!</definedName>
    <definedName name="SASApp_GDPDATA_SUPPLY_TABLE_SECOND" localSheetId="15">#REF!</definedName>
    <definedName name="SASApp_GDPDATA_SUPPLY_TABLE_SECOND" localSheetId="18">#REF!</definedName>
    <definedName name="SASApp_GDPDATA_SUPPLY_TABLE_SECOND" localSheetId="16">#REF!</definedName>
    <definedName name="SASApp_GDPDATA_SUPPLY_TABLE_SECOND" localSheetId="2">#REF!</definedName>
    <definedName name="SASApp_GDPDATA_SUPPLY_TABLE_SECOND" localSheetId="3">#REF!</definedName>
    <definedName name="SASApp_GDPDATA_SUPPLY_TABLE_SECOND" localSheetId="5">#REF!</definedName>
    <definedName name="SASApp_GDPDATA_SUPPLY_TABLE_SECOND" localSheetId="6">#REF!</definedName>
    <definedName name="SASApp_GDPDATA_SUPPLY_TABLE_SECOND" localSheetId="8">#REF!</definedName>
    <definedName name="SASApp_GDPDATA_SUPPLY_TABLE_SECOND" localSheetId="19">#REF!</definedName>
    <definedName name="SASApp_GDPDATA_SUPPLY_TABLE_SECOND">#REF!</definedName>
    <definedName name="SASApp_GDPDATA_USE_TABLE_FIRST" localSheetId="11">#REF!</definedName>
    <definedName name="SASApp_GDPDATA_USE_TABLE_FIRST" localSheetId="12">#REF!</definedName>
    <definedName name="SASApp_GDPDATA_USE_TABLE_FIRST" localSheetId="13">#REF!</definedName>
    <definedName name="SASApp_GDPDATA_USE_TABLE_FIRST" localSheetId="14">#REF!</definedName>
    <definedName name="SASApp_GDPDATA_USE_TABLE_FIRST" localSheetId="15">#REF!</definedName>
    <definedName name="SASApp_GDPDATA_USE_TABLE_FIRST" localSheetId="18">#REF!</definedName>
    <definedName name="SASApp_GDPDATA_USE_TABLE_FIRST" localSheetId="16">#REF!</definedName>
    <definedName name="SASApp_GDPDATA_USE_TABLE_FIRST" localSheetId="2">#REF!</definedName>
    <definedName name="SASApp_GDPDATA_USE_TABLE_FIRST" localSheetId="3">#REF!</definedName>
    <definedName name="SASApp_GDPDATA_USE_TABLE_FIRST" localSheetId="5">#REF!</definedName>
    <definedName name="SASApp_GDPDATA_USE_TABLE_FIRST" localSheetId="6">#REF!</definedName>
    <definedName name="SASApp_GDPDATA_USE_TABLE_FIRST" localSheetId="8">#REF!</definedName>
    <definedName name="SASApp_GDPDATA_USE_TABLE_FIRST" localSheetId="19">#REF!</definedName>
    <definedName name="SASApp_GDPDATA_USE_TABLE_FIRST">#REF!</definedName>
    <definedName name="SASApp_GDPDATA_USE_TABLE_SECOND" localSheetId="11">#REF!</definedName>
    <definedName name="SASApp_GDPDATA_USE_TABLE_SECOND" localSheetId="12">#REF!</definedName>
    <definedName name="SASApp_GDPDATA_USE_TABLE_SECOND" localSheetId="13">#REF!</definedName>
    <definedName name="SASApp_GDPDATA_USE_TABLE_SECOND" localSheetId="14">#REF!</definedName>
    <definedName name="SASApp_GDPDATA_USE_TABLE_SECOND" localSheetId="15">#REF!</definedName>
    <definedName name="SASApp_GDPDATA_USE_TABLE_SECOND" localSheetId="18">#REF!</definedName>
    <definedName name="SASApp_GDPDATA_USE_TABLE_SECOND" localSheetId="16">#REF!</definedName>
    <definedName name="SASApp_GDPDATA_USE_TABLE_SECOND" localSheetId="2">#REF!</definedName>
    <definedName name="SASApp_GDPDATA_USE_TABLE_SECOND" localSheetId="3">#REF!</definedName>
    <definedName name="SASApp_GDPDATA_USE_TABLE_SECOND" localSheetId="5">#REF!</definedName>
    <definedName name="SASApp_GDPDATA_USE_TABLE_SECOND" localSheetId="6">#REF!</definedName>
    <definedName name="SASApp_GDPDATA_USE_TABLE_SECOND" localSheetId="8">#REF!</definedName>
    <definedName name="SASApp_GDPDATA_USE_TABLE_SECOND" localSheetId="19">#REF!</definedName>
    <definedName name="SASApp_GDPDATA_USE_TABLE_SECOND">#REF!</definedName>
    <definedName name="SEP08N_SML" localSheetId="11">#REF!</definedName>
    <definedName name="SEP08N_SML" localSheetId="12">#REF!</definedName>
    <definedName name="SEP08N_SML" localSheetId="13">#REF!</definedName>
    <definedName name="SEP08N_SML" localSheetId="14">#REF!</definedName>
    <definedName name="SEP08N_SML" localSheetId="15">#REF!</definedName>
    <definedName name="SEP08N_SML" localSheetId="18">#REF!</definedName>
    <definedName name="SEP08N_SML" localSheetId="16">#REF!</definedName>
    <definedName name="SEP08N_SML" localSheetId="3">#REF!</definedName>
    <definedName name="SEP08N_SML" localSheetId="5">#REF!</definedName>
    <definedName name="SEP08N_SML" localSheetId="6">#REF!</definedName>
    <definedName name="SEP08N_SML" localSheetId="8">#REF!</definedName>
    <definedName name="SEP08N_SML" localSheetId="19">#REF!</definedName>
    <definedName name="SEP08N_SML">#REF!</definedName>
    <definedName name="Start_column" localSheetId="11">#REF!</definedName>
    <definedName name="Start_column" localSheetId="12">#REF!</definedName>
    <definedName name="Start_column" localSheetId="13">#REF!</definedName>
    <definedName name="Start_column" localSheetId="14">#REF!</definedName>
    <definedName name="Start_column" localSheetId="15">#REF!</definedName>
    <definedName name="Start_column" localSheetId="18">#REF!</definedName>
    <definedName name="Start_column" localSheetId="16">#REF!</definedName>
    <definedName name="Start_column" localSheetId="3">#REF!</definedName>
    <definedName name="Start_column" localSheetId="5">#REF!</definedName>
    <definedName name="Start_column" localSheetId="6">#REF!</definedName>
    <definedName name="Start_column" localSheetId="8">#REF!</definedName>
    <definedName name="Start_column" localSheetId="19">#REF!</definedName>
    <definedName name="Start_column">#REF!</definedName>
    <definedName name="Start_Row" localSheetId="11">#REF!</definedName>
    <definedName name="Start_Row" localSheetId="12">#REF!</definedName>
    <definedName name="Start_Row" localSheetId="13">#REF!</definedName>
    <definedName name="Start_Row" localSheetId="14">#REF!</definedName>
    <definedName name="Start_Row" localSheetId="15">#REF!</definedName>
    <definedName name="Start_Row" localSheetId="18">#REF!</definedName>
    <definedName name="Start_Row" localSheetId="16">#REF!</definedName>
    <definedName name="Start_Row" localSheetId="3">#REF!</definedName>
    <definedName name="Start_Row" localSheetId="5">#REF!</definedName>
    <definedName name="Start_Row" localSheetId="6">#REF!</definedName>
    <definedName name="Start_Row" localSheetId="8">#REF!</definedName>
    <definedName name="Start_Row" localSheetId="19">#REF!</definedName>
    <definedName name="Start_Row">#REF!</definedName>
    <definedName name="Start_sheet" localSheetId="11">#REF!</definedName>
    <definedName name="Start_sheet" localSheetId="12">#REF!</definedName>
    <definedName name="Start_sheet" localSheetId="13">#REF!</definedName>
    <definedName name="Start_sheet" localSheetId="14">#REF!</definedName>
    <definedName name="Start_sheet" localSheetId="15">#REF!</definedName>
    <definedName name="Start_sheet" localSheetId="18">#REF!</definedName>
    <definedName name="Start_sheet" localSheetId="16">#REF!</definedName>
    <definedName name="Start_sheet" localSheetId="3">#REF!</definedName>
    <definedName name="Start_sheet" localSheetId="5">#REF!</definedName>
    <definedName name="Start_sheet" localSheetId="6">#REF!</definedName>
    <definedName name="Start_sheet" localSheetId="8">#REF!</definedName>
    <definedName name="Start_sheet" localSheetId="19">#REF!</definedName>
    <definedName name="Start_sheet">#REF!</definedName>
    <definedName name="Summary_Tables" localSheetId="11">#REF!</definedName>
    <definedName name="Summary_Tables" localSheetId="12">#REF!</definedName>
    <definedName name="Summary_Tables" localSheetId="13">#REF!</definedName>
    <definedName name="Summary_Tables" localSheetId="14">#REF!</definedName>
    <definedName name="Summary_Tables" localSheetId="15">#REF!</definedName>
    <definedName name="Summary_Tables" localSheetId="16">[2]Table1!#REF!</definedName>
    <definedName name="Summary_Tables" localSheetId="3">[2]Table1!#REF!</definedName>
    <definedName name="Summary_Tables" localSheetId="5">[2]Table1!#REF!</definedName>
    <definedName name="Summary_Tables" localSheetId="6">#REF!</definedName>
    <definedName name="Summary_Tables" localSheetId="8">[2]Table1!#REF!</definedName>
    <definedName name="Summary_Tables">#REF!</definedName>
    <definedName name="Summary_Tables_10" localSheetId="11">#REF!</definedName>
    <definedName name="Summary_Tables_10" localSheetId="12">#REF!</definedName>
    <definedName name="Summary_Tables_10" localSheetId="13">#REF!</definedName>
    <definedName name="Summary_Tables_10" localSheetId="14">#REF!</definedName>
    <definedName name="Summary_Tables_10" localSheetId="15">#REF!</definedName>
    <definedName name="Summary_Tables_10" localSheetId="18">#REF!</definedName>
    <definedName name="Summary_Tables_10" localSheetId="16">#REF!</definedName>
    <definedName name="Summary_Tables_10" localSheetId="3">#REF!</definedName>
    <definedName name="Summary_Tables_10" localSheetId="5">#REF!</definedName>
    <definedName name="Summary_Tables_10" localSheetId="6">#REF!</definedName>
    <definedName name="Summary_Tables_10" localSheetId="8">#REF!</definedName>
    <definedName name="Summary_Tables_10" localSheetId="19">#REF!</definedName>
    <definedName name="Summary_Tables_10">#REF!</definedName>
    <definedName name="Summary_Tables_11" localSheetId="11">#REF!</definedName>
    <definedName name="Summary_Tables_11" localSheetId="12">#REF!</definedName>
    <definedName name="Summary_Tables_11" localSheetId="13">#REF!</definedName>
    <definedName name="Summary_Tables_11" localSheetId="14">#REF!</definedName>
    <definedName name="Summary_Tables_11" localSheetId="15">#REF!</definedName>
    <definedName name="Summary_Tables_11" localSheetId="16">[2]Table2.1!#REF!</definedName>
    <definedName name="Summary_Tables_11" localSheetId="3">[2]Table2.1!#REF!</definedName>
    <definedName name="Summary_Tables_11" localSheetId="5">[2]Table2.1!#REF!</definedName>
    <definedName name="Summary_Tables_11" localSheetId="6">#REF!</definedName>
    <definedName name="Summary_Tables_11" localSheetId="8">[2]Table2.1!#REF!</definedName>
    <definedName name="Summary_Tables_11">#REF!</definedName>
    <definedName name="Summary_Tables_14" localSheetId="11">#REF!</definedName>
    <definedName name="Summary_Tables_14" localSheetId="12">#REF!</definedName>
    <definedName name="Summary_Tables_14" localSheetId="13">#REF!</definedName>
    <definedName name="Summary_Tables_14" localSheetId="14">#REF!</definedName>
    <definedName name="Summary_Tables_14" localSheetId="15">#REF!</definedName>
    <definedName name="Summary_Tables_14" localSheetId="18">#REF!</definedName>
    <definedName name="Summary_Tables_14" localSheetId="16">#REF!</definedName>
    <definedName name="Summary_Tables_14" localSheetId="3">#REF!</definedName>
    <definedName name="Summary_Tables_14" localSheetId="5">#REF!</definedName>
    <definedName name="Summary_Tables_14" localSheetId="6">#REF!</definedName>
    <definedName name="Summary_Tables_14" localSheetId="8">#REF!</definedName>
    <definedName name="Summary_Tables_14" localSheetId="19">#REF!</definedName>
    <definedName name="Summary_Tables_14">#REF!</definedName>
    <definedName name="Summary_Tables_15" localSheetId="11">#REF!</definedName>
    <definedName name="Summary_Tables_15" localSheetId="12">#REF!</definedName>
    <definedName name="Summary_Tables_15" localSheetId="13">#REF!</definedName>
    <definedName name="Summary_Tables_15" localSheetId="14">#REF!</definedName>
    <definedName name="Summary_Tables_15" localSheetId="15">#REF!</definedName>
    <definedName name="Summary_Tables_15" localSheetId="18">#REF!</definedName>
    <definedName name="Summary_Tables_15" localSheetId="16">#REF!</definedName>
    <definedName name="Summary_Tables_15" localSheetId="3">#REF!</definedName>
    <definedName name="Summary_Tables_15" localSheetId="5">#REF!</definedName>
    <definedName name="Summary_Tables_15" localSheetId="6">#REF!</definedName>
    <definedName name="Summary_Tables_15" localSheetId="8">#REF!</definedName>
    <definedName name="Summary_Tables_15" localSheetId="19">#REF!</definedName>
    <definedName name="Summary_Tables_15">#REF!</definedName>
    <definedName name="Summary_Tables_17" localSheetId="11">#REF!</definedName>
    <definedName name="Summary_Tables_17" localSheetId="12">#REF!</definedName>
    <definedName name="Summary_Tables_17" localSheetId="13">#REF!</definedName>
    <definedName name="Summary_Tables_17" localSheetId="14">#REF!</definedName>
    <definedName name="Summary_Tables_17" localSheetId="15">#REF!</definedName>
    <definedName name="Summary_Tables_17" localSheetId="16">[2]Table3.7!#REF!</definedName>
    <definedName name="Summary_Tables_17" localSheetId="3">[2]Table3.7!#REF!</definedName>
    <definedName name="Summary_Tables_17" localSheetId="5">[2]Table3.7!#REF!</definedName>
    <definedName name="Summary_Tables_17" localSheetId="6">#REF!</definedName>
    <definedName name="Summary_Tables_17" localSheetId="8">[2]Table3.7!#REF!</definedName>
    <definedName name="Summary_Tables_17">#REF!</definedName>
    <definedName name="Summary_Tables_18" localSheetId="11">#REF!</definedName>
    <definedName name="Summary_Tables_18" localSheetId="12">#REF!</definedName>
    <definedName name="Summary_Tables_18" localSheetId="13">#REF!</definedName>
    <definedName name="Summary_Tables_18" localSheetId="14">#REF!</definedName>
    <definedName name="Summary_Tables_18" localSheetId="15">#REF!</definedName>
    <definedName name="Summary_Tables_18" localSheetId="16">[2]Table3.6!#REF!</definedName>
    <definedName name="Summary_Tables_18" localSheetId="3">[2]Table3.6!#REF!</definedName>
    <definedName name="Summary_Tables_18" localSheetId="5">[2]Table3.6!#REF!</definedName>
    <definedName name="Summary_Tables_18" localSheetId="6">#REF!</definedName>
    <definedName name="Summary_Tables_18" localSheetId="8">[2]Table3.6!#REF!</definedName>
    <definedName name="Summary_Tables_18">#REF!</definedName>
    <definedName name="Summary_Tables_19" localSheetId="11">#REF!</definedName>
    <definedName name="Summary_Tables_19" localSheetId="12">#REF!</definedName>
    <definedName name="Summary_Tables_19" localSheetId="13">#REF!</definedName>
    <definedName name="Summary_Tables_19" localSheetId="14">#REF!</definedName>
    <definedName name="Summary_Tables_19" localSheetId="15">#REF!</definedName>
    <definedName name="Summary_Tables_19" localSheetId="18">#REF!</definedName>
    <definedName name="Summary_Tables_19" localSheetId="16">#REF!</definedName>
    <definedName name="Summary_Tables_19" localSheetId="3">#REF!</definedName>
    <definedName name="Summary_Tables_19" localSheetId="5">#REF!</definedName>
    <definedName name="Summary_Tables_19" localSheetId="6">#REF!</definedName>
    <definedName name="Summary_Tables_19" localSheetId="8">#REF!</definedName>
    <definedName name="Summary_Tables_19" localSheetId="19">#REF!</definedName>
    <definedName name="Summary_Tables_19">#REF!</definedName>
    <definedName name="Summary_Tables_2" localSheetId="11">#REF!</definedName>
    <definedName name="Summary_Tables_2" localSheetId="12">#REF!</definedName>
    <definedName name="Summary_Tables_2" localSheetId="13">#REF!</definedName>
    <definedName name="Summary_Tables_2" localSheetId="14">#REF!</definedName>
    <definedName name="Summary_Tables_2" localSheetId="15">#REF!</definedName>
    <definedName name="Summary_Tables_2" localSheetId="16">[2]Table1!#REF!</definedName>
    <definedName name="Summary_Tables_2" localSheetId="3">[2]Table1!#REF!</definedName>
    <definedName name="Summary_Tables_2" localSheetId="5">[2]Table1!#REF!</definedName>
    <definedName name="Summary_Tables_2" localSheetId="6">#REF!</definedName>
    <definedName name="Summary_Tables_2" localSheetId="8">[2]Table1!#REF!</definedName>
    <definedName name="Summary_Tables_2">#REF!</definedName>
    <definedName name="Summary_Tables_20" localSheetId="11">#REF!</definedName>
    <definedName name="Summary_Tables_20" localSheetId="12">#REF!</definedName>
    <definedName name="Summary_Tables_20" localSheetId="13">#REF!</definedName>
    <definedName name="Summary_Tables_20" localSheetId="14">#REF!</definedName>
    <definedName name="Summary_Tables_20" localSheetId="15">#REF!</definedName>
    <definedName name="Summary_Tables_20" localSheetId="16">[2]Table4!#REF!</definedName>
    <definedName name="Summary_Tables_20" localSheetId="3">[2]Table4!#REF!</definedName>
    <definedName name="Summary_Tables_20" localSheetId="5">[2]Table4!#REF!</definedName>
    <definedName name="Summary_Tables_20" localSheetId="6">#REF!</definedName>
    <definedName name="Summary_Tables_20" localSheetId="8">[2]Table4!#REF!</definedName>
    <definedName name="Summary_Tables_20">#REF!</definedName>
    <definedName name="Summary_Tables_24" localSheetId="11">#REF!</definedName>
    <definedName name="Summary_Tables_24" localSheetId="12">#REF!</definedName>
    <definedName name="Summary_Tables_24" localSheetId="13">#REF!</definedName>
    <definedName name="Summary_Tables_24" localSheetId="14">#REF!</definedName>
    <definedName name="Summary_Tables_24" localSheetId="15">#REF!</definedName>
    <definedName name="Summary_Tables_24" localSheetId="16">[2]Table8!#REF!</definedName>
    <definedName name="Summary_Tables_24" localSheetId="3">[2]Table8!#REF!</definedName>
    <definedName name="Summary_Tables_24" localSheetId="5">[2]Table8!#REF!</definedName>
    <definedName name="Summary_Tables_24" localSheetId="8">[2]Table8!#REF!</definedName>
    <definedName name="Summary_Tables_24">#REF!</definedName>
    <definedName name="Summary_Tables_25" localSheetId="11">#REF!</definedName>
    <definedName name="Summary_Tables_25" localSheetId="12">#REF!</definedName>
    <definedName name="Summary_Tables_25" localSheetId="13">#REF!</definedName>
    <definedName name="Summary_Tables_25" localSheetId="14">#REF!</definedName>
    <definedName name="Summary_Tables_25" localSheetId="15">#REF!</definedName>
    <definedName name="Summary_Tables_25" localSheetId="16">[2]Table2.2!#REF!</definedName>
    <definedName name="Summary_Tables_25" localSheetId="3">[2]Table2.2!#REF!</definedName>
    <definedName name="Summary_Tables_25" localSheetId="5">[2]Table2.2!#REF!</definedName>
    <definedName name="Summary_Tables_25" localSheetId="8">[2]Table2.2!#REF!</definedName>
    <definedName name="Summary_Tables_25">#REF!</definedName>
    <definedName name="Summary_Tables_26" localSheetId="11">#REF!</definedName>
    <definedName name="Summary_Tables_26" localSheetId="12">#REF!</definedName>
    <definedName name="Summary_Tables_26" localSheetId="13">#REF!</definedName>
    <definedName name="Summary_Tables_26" localSheetId="14">#REF!</definedName>
    <definedName name="Summary_Tables_26" localSheetId="15">#REF!</definedName>
    <definedName name="Summary_Tables_26" localSheetId="16">[2]Table2.2!#REF!</definedName>
    <definedName name="Summary_Tables_26" localSheetId="3">[2]Table2.2!#REF!</definedName>
    <definedName name="Summary_Tables_26" localSheetId="5">[2]Table2.2!#REF!</definedName>
    <definedName name="Summary_Tables_26" localSheetId="8">[2]Table2.2!#REF!</definedName>
    <definedName name="Summary_Tables_26">#REF!</definedName>
    <definedName name="Summary_Tables_27" localSheetId="11">#REF!</definedName>
    <definedName name="Summary_Tables_27" localSheetId="12">#REF!</definedName>
    <definedName name="Summary_Tables_27" localSheetId="13">#REF!</definedName>
    <definedName name="Summary_Tables_27" localSheetId="14">#REF!</definedName>
    <definedName name="Summary_Tables_27" localSheetId="15">#REF!</definedName>
    <definedName name="Summary_Tables_27" localSheetId="18">#REF!</definedName>
    <definedName name="Summary_Tables_27" localSheetId="16">#REF!</definedName>
    <definedName name="Summary_Tables_27" localSheetId="3">#REF!</definedName>
    <definedName name="Summary_Tables_27" localSheetId="5">#REF!</definedName>
    <definedName name="Summary_Tables_27" localSheetId="6">#REF!</definedName>
    <definedName name="Summary_Tables_27" localSheetId="8">#REF!</definedName>
    <definedName name="Summary_Tables_27" localSheetId="19">#REF!</definedName>
    <definedName name="Summary_Tables_27">#REF!</definedName>
    <definedName name="Summary_Tables_28" localSheetId="11">#REF!</definedName>
    <definedName name="Summary_Tables_28" localSheetId="12">#REF!</definedName>
    <definedName name="Summary_Tables_28" localSheetId="13">#REF!</definedName>
    <definedName name="Summary_Tables_28" localSheetId="14">#REF!</definedName>
    <definedName name="Summary_Tables_28" localSheetId="15">#REF!</definedName>
    <definedName name="Summary_Tables_28" localSheetId="16">'[2]Table 2'!#REF!</definedName>
    <definedName name="Summary_Tables_28" localSheetId="3">'[2]Table 2'!#REF!</definedName>
    <definedName name="Summary_Tables_28" localSheetId="5">'[2]Table 2'!#REF!</definedName>
    <definedName name="Summary_Tables_28" localSheetId="8">'[2]Table 2'!#REF!</definedName>
    <definedName name="Summary_Tables_28">#REF!</definedName>
    <definedName name="Summary_Tables_29" localSheetId="11">#REF!</definedName>
    <definedName name="Summary_Tables_29" localSheetId="12">#REF!</definedName>
    <definedName name="Summary_Tables_29" localSheetId="13">#REF!</definedName>
    <definedName name="Summary_Tables_29" localSheetId="14">#REF!</definedName>
    <definedName name="Summary_Tables_29" localSheetId="15">#REF!</definedName>
    <definedName name="Summary_Tables_29" localSheetId="16">'[2]Table 2'!#REF!</definedName>
    <definedName name="Summary_Tables_29" localSheetId="3">'[2]Table 2'!#REF!</definedName>
    <definedName name="Summary_Tables_29" localSheetId="5">'[2]Table 2'!#REF!</definedName>
    <definedName name="Summary_Tables_29" localSheetId="8">'[2]Table 2'!#REF!</definedName>
    <definedName name="Summary_Tables_29">#REF!</definedName>
    <definedName name="Summary_Tables_3" localSheetId="11">#REF!</definedName>
    <definedName name="Summary_Tables_3" localSheetId="12">#REF!</definedName>
    <definedName name="Summary_Tables_3" localSheetId="13">#REF!</definedName>
    <definedName name="Summary_Tables_3" localSheetId="14">#REF!</definedName>
    <definedName name="Summary_Tables_3" localSheetId="15">#REF!</definedName>
    <definedName name="Summary_Tables_3" localSheetId="16">[4]Table2.2!#REF!</definedName>
    <definedName name="Summary_Tables_3" localSheetId="3">[4]Table2.2!#REF!</definedName>
    <definedName name="Summary_Tables_3" localSheetId="5">[4]Table2.2!#REF!</definedName>
    <definedName name="Summary_Tables_3" localSheetId="8">[4]Table2.2!#REF!</definedName>
    <definedName name="Summary_Tables_3">#REF!</definedName>
    <definedName name="Summary_Tables_30" localSheetId="11">#REF!</definedName>
    <definedName name="Summary_Tables_30" localSheetId="12">#REF!</definedName>
    <definedName name="Summary_Tables_30" localSheetId="13">#REF!</definedName>
    <definedName name="Summary_Tables_30" localSheetId="14">#REF!</definedName>
    <definedName name="Summary_Tables_30" localSheetId="15">#REF!</definedName>
    <definedName name="Summary_Tables_30" localSheetId="16">'[2]Table 2'!#REF!</definedName>
    <definedName name="Summary_Tables_30" localSheetId="3">'[2]Table 2'!#REF!</definedName>
    <definedName name="Summary_Tables_30" localSheetId="5">'[2]Table 2'!#REF!</definedName>
    <definedName name="Summary_Tables_30" localSheetId="8">'[2]Table 2'!#REF!</definedName>
    <definedName name="Summary_Tables_30">#REF!</definedName>
    <definedName name="Summary_Tables_31" localSheetId="11">#REF!</definedName>
    <definedName name="Summary_Tables_31" localSheetId="12">#REF!</definedName>
    <definedName name="Summary_Tables_31" localSheetId="13">#REF!</definedName>
    <definedName name="Summary_Tables_31" localSheetId="14">#REF!</definedName>
    <definedName name="Summary_Tables_31" localSheetId="15">#REF!</definedName>
    <definedName name="Summary_Tables_31" localSheetId="18">#REF!</definedName>
    <definedName name="Summary_Tables_31" localSheetId="16">#REF!</definedName>
    <definedName name="Summary_Tables_31" localSheetId="3">#REF!</definedName>
    <definedName name="Summary_Tables_31" localSheetId="5">#REF!</definedName>
    <definedName name="Summary_Tables_31" localSheetId="6">#REF!</definedName>
    <definedName name="Summary_Tables_31" localSheetId="8">#REF!</definedName>
    <definedName name="Summary_Tables_31" localSheetId="19">#REF!</definedName>
    <definedName name="Summary_Tables_31">#REF!</definedName>
    <definedName name="Summary_Tables_32" localSheetId="11">#REF!</definedName>
    <definedName name="Summary_Tables_32" localSheetId="12">#REF!</definedName>
    <definedName name="Summary_Tables_32" localSheetId="13">#REF!</definedName>
    <definedName name="Summary_Tables_32" localSheetId="14">#REF!</definedName>
    <definedName name="Summary_Tables_32" localSheetId="15">#REF!</definedName>
    <definedName name="Summary_Tables_32" localSheetId="18">#REF!</definedName>
    <definedName name="Summary_Tables_32" localSheetId="16">#REF!</definedName>
    <definedName name="Summary_Tables_32" localSheetId="3">#REF!</definedName>
    <definedName name="Summary_Tables_32" localSheetId="5">#REF!</definedName>
    <definedName name="Summary_Tables_32" localSheetId="6">#REF!</definedName>
    <definedName name="Summary_Tables_32" localSheetId="8">#REF!</definedName>
    <definedName name="Summary_Tables_32" localSheetId="19">#REF!</definedName>
    <definedName name="Summary_Tables_32">#REF!</definedName>
    <definedName name="Summary_Tables_34" localSheetId="11">#REF!</definedName>
    <definedName name="Summary_Tables_34" localSheetId="12">#REF!</definedName>
    <definedName name="Summary_Tables_34" localSheetId="13">#REF!</definedName>
    <definedName name="Summary_Tables_34" localSheetId="14">#REF!</definedName>
    <definedName name="Summary_Tables_34" localSheetId="15">#REF!</definedName>
    <definedName name="Summary_Tables_34" localSheetId="16">[2]Table3.8a!#REF!</definedName>
    <definedName name="Summary_Tables_34" localSheetId="3">[2]Table3.8a!#REF!</definedName>
    <definedName name="Summary_Tables_34" localSheetId="5">[2]Table3.8a!#REF!</definedName>
    <definedName name="Summary_Tables_34" localSheetId="6">#REF!</definedName>
    <definedName name="Summary_Tables_34" localSheetId="8">[2]Table3.8a!#REF!</definedName>
    <definedName name="Summary_Tables_34">#REF!</definedName>
    <definedName name="Summary_Tables_35" localSheetId="11">#REF!</definedName>
    <definedName name="Summary_Tables_35" localSheetId="12">#REF!</definedName>
    <definedName name="Summary_Tables_35" localSheetId="13">#REF!</definedName>
    <definedName name="Summary_Tables_35" localSheetId="14">#REF!</definedName>
    <definedName name="Summary_Tables_35" localSheetId="15">#REF!</definedName>
    <definedName name="Summary_Tables_35" localSheetId="16">[2]Table3.8b!#REF!</definedName>
    <definedName name="Summary_Tables_35" localSheetId="3">[2]Table3.8b!#REF!</definedName>
    <definedName name="Summary_Tables_35" localSheetId="5">[2]Table3.8b!#REF!</definedName>
    <definedName name="Summary_Tables_35" localSheetId="6">#REF!</definedName>
    <definedName name="Summary_Tables_35" localSheetId="8">[2]Table3.8b!#REF!</definedName>
    <definedName name="Summary_Tables_35">#REF!</definedName>
    <definedName name="Summary_Tables_36" localSheetId="11">#REF!</definedName>
    <definedName name="Summary_Tables_36" localSheetId="12">#REF!</definedName>
    <definedName name="Summary_Tables_36" localSheetId="13">#REF!</definedName>
    <definedName name="Summary_Tables_36" localSheetId="14">#REF!</definedName>
    <definedName name="Summary_Tables_36" localSheetId="15">#REF!</definedName>
    <definedName name="Summary_Tables_36" localSheetId="18">#REF!</definedName>
    <definedName name="Summary_Tables_36" localSheetId="16">#REF!</definedName>
    <definedName name="Summary_Tables_36" localSheetId="3">#REF!</definedName>
    <definedName name="Summary_Tables_36" localSheetId="5">#REF!</definedName>
    <definedName name="Summary_Tables_36" localSheetId="6">#REF!</definedName>
    <definedName name="Summary_Tables_36" localSheetId="8">#REF!</definedName>
    <definedName name="Summary_Tables_36" localSheetId="19">#REF!</definedName>
    <definedName name="Summary_Tables_36">#REF!</definedName>
    <definedName name="Summary_Tables_37" localSheetId="11">#REF!</definedName>
    <definedName name="Summary_Tables_37" localSheetId="12">#REF!</definedName>
    <definedName name="Summary_Tables_37" localSheetId="13">#REF!</definedName>
    <definedName name="Summary_Tables_37" localSheetId="14">#REF!</definedName>
    <definedName name="Summary_Tables_37" localSheetId="15">#REF!</definedName>
    <definedName name="Summary_Tables_37" localSheetId="16">[2]Table3.8c!#REF!</definedName>
    <definedName name="Summary_Tables_37" localSheetId="3">[2]Table3.8c!#REF!</definedName>
    <definedName name="Summary_Tables_37" localSheetId="5">[2]Table3.8c!#REF!</definedName>
    <definedName name="Summary_Tables_37" localSheetId="6">#REF!</definedName>
    <definedName name="Summary_Tables_37" localSheetId="8">[2]Table3.8c!#REF!</definedName>
    <definedName name="Summary_Tables_37">#REF!</definedName>
    <definedName name="Summary_Tables_38" localSheetId="11">#REF!</definedName>
    <definedName name="Summary_Tables_38" localSheetId="12">#REF!</definedName>
    <definedName name="Summary_Tables_38" localSheetId="13">#REF!</definedName>
    <definedName name="Summary_Tables_38" localSheetId="14">#REF!</definedName>
    <definedName name="Summary_Tables_38" localSheetId="15">#REF!</definedName>
    <definedName name="Summary_Tables_38" localSheetId="16">[2]Table3.6!#REF!</definedName>
    <definedName name="Summary_Tables_38" localSheetId="3">[2]Table3.6!#REF!</definedName>
    <definedName name="Summary_Tables_38" localSheetId="5">[2]Table3.6!#REF!</definedName>
    <definedName name="Summary_Tables_38" localSheetId="6">#REF!</definedName>
    <definedName name="Summary_Tables_38" localSheetId="8">[2]Table3.6!#REF!</definedName>
    <definedName name="Summary_Tables_38">#REF!</definedName>
    <definedName name="Summary_Tables_4" localSheetId="11">#REF!</definedName>
    <definedName name="Summary_Tables_4" localSheetId="12">#REF!</definedName>
    <definedName name="Summary_Tables_4" localSheetId="13">#REF!</definedName>
    <definedName name="Summary_Tables_4" localSheetId="14">#REF!</definedName>
    <definedName name="Summary_Tables_4" localSheetId="15">#REF!</definedName>
    <definedName name="Summary_Tables_4" localSheetId="16">[4]Table2.2!#REF!</definedName>
    <definedName name="Summary_Tables_4" localSheetId="3">[4]Table2.2!#REF!</definedName>
    <definedName name="Summary_Tables_4" localSheetId="5">[4]Table2.2!#REF!</definedName>
    <definedName name="Summary_Tables_4" localSheetId="8">[4]Table2.2!#REF!</definedName>
    <definedName name="Summary_Tables_4">#REF!</definedName>
    <definedName name="Summary_Tables_44" localSheetId="11">#REF!</definedName>
    <definedName name="Summary_Tables_44" localSheetId="12">#REF!</definedName>
    <definedName name="Summary_Tables_44" localSheetId="13">#REF!</definedName>
    <definedName name="Summary_Tables_44" localSheetId="14">#REF!</definedName>
    <definedName name="Summary_Tables_44" localSheetId="15">#REF!</definedName>
    <definedName name="Summary_Tables_44" localSheetId="16">[2]Table2.1!#REF!</definedName>
    <definedName name="Summary_Tables_44" localSheetId="3">[2]Table2.1!#REF!</definedName>
    <definedName name="Summary_Tables_44" localSheetId="5">[2]Table2.1!#REF!</definedName>
    <definedName name="Summary_Tables_44" localSheetId="8">[2]Table2.1!#REF!</definedName>
    <definedName name="Summary_Tables_44">#REF!</definedName>
    <definedName name="Summary_Tables_45" localSheetId="11">#REF!</definedName>
    <definedName name="Summary_Tables_45" localSheetId="12">#REF!</definedName>
    <definedName name="Summary_Tables_45" localSheetId="13">#REF!</definedName>
    <definedName name="Summary_Tables_45" localSheetId="14">#REF!</definedName>
    <definedName name="Summary_Tables_45" localSheetId="15">#REF!</definedName>
    <definedName name="Summary_Tables_45" localSheetId="16">[2]Table2.2!#REF!</definedName>
    <definedName name="Summary_Tables_45" localSheetId="3">[2]Table2.2!#REF!</definedName>
    <definedName name="Summary_Tables_45" localSheetId="5">[2]Table2.2!#REF!</definedName>
    <definedName name="Summary_Tables_45" localSheetId="8">[2]Table2.2!#REF!</definedName>
    <definedName name="Summary_Tables_45">#REF!</definedName>
    <definedName name="Summary_Tables_46" localSheetId="11">#REF!</definedName>
    <definedName name="Summary_Tables_46" localSheetId="12">#REF!</definedName>
    <definedName name="Summary_Tables_46" localSheetId="13">#REF!</definedName>
    <definedName name="Summary_Tables_46" localSheetId="14">#REF!</definedName>
    <definedName name="Summary_Tables_46" localSheetId="15">#REF!</definedName>
    <definedName name="Summary_Tables_46" localSheetId="16">[2]Table2.2!#REF!</definedName>
    <definedName name="Summary_Tables_46" localSheetId="3">[2]Table2.2!#REF!</definedName>
    <definedName name="Summary_Tables_46" localSheetId="5">[2]Table2.2!#REF!</definedName>
    <definedName name="Summary_Tables_46" localSheetId="8">[2]Table2.2!#REF!</definedName>
    <definedName name="Summary_Tables_46">#REF!</definedName>
    <definedName name="Summary_Tables_5" localSheetId="11">#REF!</definedName>
    <definedName name="Summary_Tables_5" localSheetId="12">#REF!</definedName>
    <definedName name="Summary_Tables_5" localSheetId="13">#REF!</definedName>
    <definedName name="Summary_Tables_5" localSheetId="14">#REF!</definedName>
    <definedName name="Summary_Tables_5" localSheetId="15">#REF!</definedName>
    <definedName name="Summary_Tables_5" localSheetId="16">[4]Table2.2!#REF!</definedName>
    <definedName name="Summary_Tables_5" localSheetId="3">[4]Table2.2!#REF!</definedName>
    <definedName name="Summary_Tables_5" localSheetId="5">[4]Table2.2!#REF!</definedName>
    <definedName name="Summary_Tables_5" localSheetId="8">[4]Table2.2!#REF!</definedName>
    <definedName name="Summary_Tables_5">#REF!</definedName>
    <definedName name="TRNR_27252d25533b49a2ae5d652998b4ec22_125_6" localSheetId="16" hidden="1">'[5]22. Govt bond yields'!#REF!</definedName>
    <definedName name="TRNR_27252d25533b49a2ae5d652998b4ec22_125_6" localSheetId="4" hidden="1">#REF!</definedName>
    <definedName name="TRNR_27252d25533b49a2ae5d652998b4ec22_125_6" localSheetId="5" hidden="1">'[5]22. Govt bond yields'!#REF!</definedName>
    <definedName name="TRNR_27252d25533b49a2ae5d652998b4ec22_125_6" localSheetId="6" hidden="1">#REF!</definedName>
    <definedName name="TRNR_27252d25533b49a2ae5d652998b4ec22_125_6" localSheetId="8" hidden="1">'[5]22. Govt bond yields'!#REF!</definedName>
    <definedName name="TRNR_27252d25533b49a2ae5d652998b4ec22_125_6" hidden="1">#REF!</definedName>
    <definedName name="TRNR_4a25bddce7e94a4691b613e1f447ec80_125_6" localSheetId="16" hidden="1">'[5]22. Govt bond yields'!#REF!</definedName>
    <definedName name="TRNR_4a25bddce7e94a4691b613e1f447ec80_125_6" localSheetId="4" hidden="1">#REF!</definedName>
    <definedName name="TRNR_4a25bddce7e94a4691b613e1f447ec80_125_6" localSheetId="5" hidden="1">'[5]22. Govt bond yields'!#REF!</definedName>
    <definedName name="TRNR_4a25bddce7e94a4691b613e1f447ec80_125_6" localSheetId="6" hidden="1">#REF!</definedName>
    <definedName name="TRNR_4a25bddce7e94a4691b613e1f447ec80_125_6" localSheetId="8" hidden="1">'[5]22. Govt bond yields'!#REF!</definedName>
    <definedName name="TRNR_4a25bddce7e94a4691b613e1f447ec80_125_6" hidden="1">#REF!</definedName>
    <definedName name="TRNR_8834841dd5134ebb8743db6226aa1d57_125_6" localSheetId="16" hidden="1">'[5]22. Govt bond yields'!#REF!</definedName>
    <definedName name="TRNR_8834841dd5134ebb8743db6226aa1d57_125_6" localSheetId="4" hidden="1">#REF!</definedName>
    <definedName name="TRNR_8834841dd5134ebb8743db6226aa1d57_125_6" localSheetId="5" hidden="1">'[5]22. Govt bond yields'!#REF!</definedName>
    <definedName name="TRNR_8834841dd5134ebb8743db6226aa1d57_125_6" localSheetId="6" hidden="1">#REF!</definedName>
    <definedName name="TRNR_8834841dd5134ebb8743db6226aa1d57_125_6" localSheetId="8" hidden="1">'[5]22. Govt bond yields'!#REF!</definedName>
    <definedName name="TRNR_8834841dd5134ebb8743db6226aa1d57_125_6" hidden="1">#REF!</definedName>
    <definedName name="TRNR_93fda65b34ef4468bc0e176e1fc49700_125_6" localSheetId="16" hidden="1">'[5]22. Govt bond yields'!#REF!</definedName>
    <definedName name="TRNR_93fda65b34ef4468bc0e176e1fc49700_125_6" localSheetId="4" hidden="1">#REF!</definedName>
    <definedName name="TRNR_93fda65b34ef4468bc0e176e1fc49700_125_6" localSheetId="5" hidden="1">'[5]22. Govt bond yields'!#REF!</definedName>
    <definedName name="TRNR_93fda65b34ef4468bc0e176e1fc49700_125_6" localSheetId="6" hidden="1">#REF!</definedName>
    <definedName name="TRNR_93fda65b34ef4468bc0e176e1fc49700_125_6" localSheetId="8" hidden="1">'[5]22. Govt bond yields'!#REF!</definedName>
    <definedName name="TRNR_93fda65b34ef4468bc0e176e1fc49700_125_6" hidden="1">#REF!</definedName>
    <definedName name="TRNR_9a1f6f35f6a34ec2ae2cc7e9f8d408de_125_6" localSheetId="16" hidden="1">'[5]22. Govt bond yields'!#REF!</definedName>
    <definedName name="TRNR_9a1f6f35f6a34ec2ae2cc7e9f8d408de_125_6" localSheetId="4" hidden="1">#REF!</definedName>
    <definedName name="TRNR_9a1f6f35f6a34ec2ae2cc7e9f8d408de_125_6" localSheetId="5" hidden="1">'[5]22. Govt bond yields'!#REF!</definedName>
    <definedName name="TRNR_9a1f6f35f6a34ec2ae2cc7e9f8d408de_125_6" localSheetId="6" hidden="1">#REF!</definedName>
    <definedName name="TRNR_9a1f6f35f6a34ec2ae2cc7e9f8d408de_125_6" localSheetId="8" hidden="1">'[5]22. Govt bond yields'!#REF!</definedName>
    <definedName name="TRNR_9a1f6f35f6a34ec2ae2cc7e9f8d408de_125_6" hidden="1">#REF!</definedName>
    <definedName name="TRNR_a0797764f0d8457f91f598ca4e180462_125_6" localSheetId="16" hidden="1">'[5]22. Govt bond yields'!#REF!</definedName>
    <definedName name="TRNR_a0797764f0d8457f91f598ca4e180462_125_6" localSheetId="4" hidden="1">#REF!</definedName>
    <definedName name="TRNR_a0797764f0d8457f91f598ca4e180462_125_6" localSheetId="5" hidden="1">'[5]22. Govt bond yields'!#REF!</definedName>
    <definedName name="TRNR_a0797764f0d8457f91f598ca4e180462_125_6" localSheetId="6" hidden="1">#REF!</definedName>
    <definedName name="TRNR_a0797764f0d8457f91f598ca4e180462_125_6" localSheetId="8" hidden="1">'[5]22. Govt bond yields'!#REF!</definedName>
    <definedName name="TRNR_a0797764f0d8457f91f598ca4e180462_125_6" hidden="1">#REF!</definedName>
    <definedName name="TRNR_b82114740f634c1fb9a10248c154a1b9_125_6" localSheetId="16" hidden="1">'[5]22. Govt bond yields'!#REF!</definedName>
    <definedName name="TRNR_b82114740f634c1fb9a10248c154a1b9_125_6" localSheetId="4" hidden="1">#REF!</definedName>
    <definedName name="TRNR_b82114740f634c1fb9a10248c154a1b9_125_6" localSheetId="5" hidden="1">'[5]22. Govt bond yields'!#REF!</definedName>
    <definedName name="TRNR_b82114740f634c1fb9a10248c154a1b9_125_6" localSheetId="6" hidden="1">#REF!</definedName>
    <definedName name="TRNR_b82114740f634c1fb9a10248c154a1b9_125_6" localSheetId="8" hidden="1">'[5]22. Govt bond yields'!#REF!</definedName>
    <definedName name="TRNR_b82114740f634c1fb9a10248c154a1b9_125_6" hidden="1">#REF!</definedName>
    <definedName name="TRNR_d9166fe0221c4074aed36a46b684215b_125_6" localSheetId="16" hidden="1">'[5]22. Govt bond yields'!#REF!</definedName>
    <definedName name="TRNR_d9166fe0221c4074aed36a46b684215b_125_6" localSheetId="4" hidden="1">#REF!</definedName>
    <definedName name="TRNR_d9166fe0221c4074aed36a46b684215b_125_6" localSheetId="5" hidden="1">'[5]22. Govt bond yields'!#REF!</definedName>
    <definedName name="TRNR_d9166fe0221c4074aed36a46b684215b_125_6" localSheetId="6" hidden="1">#REF!</definedName>
    <definedName name="TRNR_d9166fe0221c4074aed36a46b684215b_125_6" localSheetId="8" hidden="1">'[5]22. Govt bond yields'!#REF!</definedName>
    <definedName name="TRNR_d9166fe0221c4074aed36a46b684215b_125_6" hidden="1">#REF!</definedName>
    <definedName name="TRNR_f8530f1de0a7463284c941bfe9e4e249_125_6" localSheetId="16" hidden="1">'[5]22. Govt bond yields'!#REF!</definedName>
    <definedName name="TRNR_f8530f1de0a7463284c941bfe9e4e249_125_6" localSheetId="4" hidden="1">#REF!</definedName>
    <definedName name="TRNR_f8530f1de0a7463284c941bfe9e4e249_125_6" localSheetId="5" hidden="1">'[5]22. Govt bond yields'!#REF!</definedName>
    <definedName name="TRNR_f8530f1de0a7463284c941bfe9e4e249_125_6" localSheetId="6" hidden="1">#REF!</definedName>
    <definedName name="TRNR_f8530f1de0a7463284c941bfe9e4e249_125_6" localSheetId="8" hidden="1">'[5]22. Govt bond yields'!#REF!</definedName>
    <definedName name="TRNR_f8530f1de0a7463284c941bfe9e4e249_125_6" hidden="1">#REF!</definedName>
    <definedName name="TRNR_f86c585bc31248c8bc2b3a1a46c88b17_65_6" localSheetId="16" hidden="1">'[5]22. Govt bond yields'!#REF!</definedName>
    <definedName name="TRNR_f86c585bc31248c8bc2b3a1a46c88b17_65_6" localSheetId="4" hidden="1">#REF!</definedName>
    <definedName name="TRNR_f86c585bc31248c8bc2b3a1a46c88b17_65_6" localSheetId="5" hidden="1">'[5]22. Govt bond yields'!#REF!</definedName>
    <definedName name="TRNR_f86c585bc31248c8bc2b3a1a46c88b17_65_6" localSheetId="6" hidden="1">#REF!</definedName>
    <definedName name="TRNR_f86c585bc31248c8bc2b3a1a46c88b17_65_6" localSheetId="8" hidden="1">'[5]22. Govt bond yields'!#REF!</definedName>
    <definedName name="TRNR_f86c585bc31248c8bc2b3a1a46c88b17_65_6" hidden="1">#REF!</definedName>
    <definedName name="xxx" localSheetId="16">#REF!</definedName>
    <definedName name="xxx" localSheetId="5">#REF!</definedName>
    <definedName name="xxx" localSheetId="6">#REF!</definedName>
    <definedName name="xxx" localSheetId="8">#REF!</definedName>
    <definedName name="xxx">#REF!</definedName>
    <definedName name="xxxxx" localSheetId="16" hidden="1">'[2]Table 2.5'!#REF!</definedName>
    <definedName name="xxxxx" localSheetId="4" hidden="1">#REF!</definedName>
    <definedName name="xxxxx" localSheetId="5" hidden="1">'[2]Table 2.5'!#REF!</definedName>
    <definedName name="xxxxx" localSheetId="6" hidden="1">#REF!</definedName>
    <definedName name="xxxxx" localSheetId="8" hidden="1">'[2]Table 2.5'!#REF!</definedName>
    <definedName name="xxxxx" hidden="1">#REF!</definedName>
    <definedName name="Z_14A37906_4245_11D2_A0DD_006008720D93_.wvu.PrintArea" localSheetId="16" hidden="1">#REF!</definedName>
    <definedName name="Z_14A37906_4245_11D2_A0DD_006008720D93_.wvu.PrintArea" localSheetId="5" hidden="1">#REF!</definedName>
    <definedName name="Z_14A37906_4245_11D2_A0DD_006008720D93_.wvu.PrintArea" localSheetId="6" hidden="1">#REF!</definedName>
    <definedName name="Z_14A37906_4245_11D2_A0DD_006008720D93_.wvu.PrintArea" localSheetId="8" hidden="1">#REF!</definedName>
    <definedName name="Z_14A37906_4245_11D2_A0DD_006008720D93_.wvu.PrintArea" hidden="1">#REF!</definedName>
    <definedName name="Z_8EEF5401_87C6_11D3_BF6F_444553540000_.wvu.PrintArea" localSheetId="16" hidden="1">#REF!</definedName>
    <definedName name="Z_8EEF5401_87C6_11D3_BF6F_444553540000_.wvu.PrintArea" localSheetId="5" hidden="1">#REF!</definedName>
    <definedName name="Z_8EEF5401_87C6_11D3_BF6F_444553540000_.wvu.PrintArea" localSheetId="6" hidden="1">#REF!</definedName>
    <definedName name="Z_8EEF5401_87C6_11D3_BF6F_444553540000_.wvu.PrintArea" localSheetId="8" hidden="1">#REF!</definedName>
    <definedName name="Z_8EEF5401_87C6_11D3_BF6F_444553540000_.wvu.PrintArea" hidden="1">#REF!</definedName>
    <definedName name="Z_B5B3C281_3E7C_11D3_BF6D_444553540000_.wvu.Cols" localSheetId="11" hidden="1">#REF!,#REF!,#REF!,#REF!</definedName>
    <definedName name="Z_B5B3C281_3E7C_11D3_BF6D_444553540000_.wvu.Cols" localSheetId="12" hidden="1">#REF!,#REF!,#REF!,#REF!</definedName>
    <definedName name="Z_B5B3C281_3E7C_11D3_BF6D_444553540000_.wvu.Cols" localSheetId="13" hidden="1">#REF!,#REF!,#REF!,#REF!</definedName>
    <definedName name="Z_B5B3C281_3E7C_11D3_BF6D_444553540000_.wvu.Cols" localSheetId="14" hidden="1">#REF!,#REF!,#REF!,#REF!</definedName>
    <definedName name="Z_B5B3C281_3E7C_11D3_BF6D_444553540000_.wvu.Cols" localSheetId="15" hidden="1">#REF!,#REF!,#REF!,#REF!</definedName>
    <definedName name="Z_B5B3C281_3E7C_11D3_BF6D_444553540000_.wvu.Cols" localSheetId="18" hidden="1">#REF!,#REF!,#REF!,#REF!</definedName>
    <definedName name="Z_B5B3C281_3E7C_11D3_BF6D_444553540000_.wvu.Cols" localSheetId="16" hidden="1">#REF!,#REF!,#REF!,#REF!</definedName>
    <definedName name="Z_B5B3C281_3E7C_11D3_BF6D_444553540000_.wvu.Cols" localSheetId="3" hidden="1">#REF!,#REF!,#REF!,#REF!</definedName>
    <definedName name="Z_B5B3C281_3E7C_11D3_BF6D_444553540000_.wvu.Cols" localSheetId="5" hidden="1">#REF!,#REF!,#REF!,#REF!</definedName>
    <definedName name="Z_B5B3C281_3E7C_11D3_BF6D_444553540000_.wvu.Cols" localSheetId="6" hidden="1">#REF!,#REF!,#REF!,#REF!</definedName>
    <definedName name="Z_B5B3C281_3E7C_11D3_BF6D_444553540000_.wvu.Cols" localSheetId="8" hidden="1">#REF!,#REF!,#REF!,#REF!</definedName>
    <definedName name="Z_B5B3C281_3E7C_11D3_BF6D_444553540000_.wvu.Cols" localSheetId="19" hidden="1">#REF!,#REF!,#REF!,#REF!</definedName>
    <definedName name="Z_B5B3C281_3E7C_11D3_BF6D_444553540000_.wvu.Cols" hidden="1">#REF!,#REF!,#REF!,#REF!</definedName>
    <definedName name="Z_B5B3C281_3E7C_11D3_BF6D_444553540000_.wvu.PrintArea" localSheetId="11" hidden="1">#REF!</definedName>
    <definedName name="Z_B5B3C281_3E7C_11D3_BF6D_444553540000_.wvu.PrintArea" localSheetId="12" hidden="1">#REF!</definedName>
    <definedName name="Z_B5B3C281_3E7C_11D3_BF6D_444553540000_.wvu.PrintArea" localSheetId="13" hidden="1">#REF!</definedName>
    <definedName name="Z_B5B3C281_3E7C_11D3_BF6D_444553540000_.wvu.PrintArea" localSheetId="14" hidden="1">#REF!</definedName>
    <definedName name="Z_B5B3C281_3E7C_11D3_BF6D_444553540000_.wvu.PrintArea" localSheetId="15" hidden="1">#REF!</definedName>
    <definedName name="Z_B5B3C281_3E7C_11D3_BF6D_444553540000_.wvu.PrintArea" localSheetId="18" hidden="1">#REF!</definedName>
    <definedName name="Z_B5B3C281_3E7C_11D3_BF6D_444553540000_.wvu.PrintArea" localSheetId="16" hidden="1">#REF!</definedName>
    <definedName name="Z_B5B3C281_3E7C_11D3_BF6D_444553540000_.wvu.PrintArea" localSheetId="3" hidden="1">#REF!</definedName>
    <definedName name="Z_B5B3C281_3E7C_11D3_BF6D_444553540000_.wvu.PrintArea" localSheetId="5" hidden="1">#REF!</definedName>
    <definedName name="Z_B5B3C281_3E7C_11D3_BF6D_444553540000_.wvu.PrintArea" localSheetId="6" hidden="1">#REF!</definedName>
    <definedName name="Z_B5B3C281_3E7C_11D3_BF6D_444553540000_.wvu.PrintArea" localSheetId="8" hidden="1">#REF!</definedName>
    <definedName name="Z_B5B3C281_3E7C_11D3_BF6D_444553540000_.wvu.PrintArea" localSheetId="19" hidden="1">#REF!</definedName>
    <definedName name="Z_B5B3C281_3E7C_11D3_BF6D_444553540000_.wvu.PrintArea" hidden="1">#REF!</definedName>
    <definedName name="Z_B5B3C281_3E7C_11D3_BF6D_444553540000_.wvu.Rows" localSheetId="11" hidden="1">#REF!</definedName>
    <definedName name="Z_B5B3C281_3E7C_11D3_BF6D_444553540000_.wvu.Rows" localSheetId="12" hidden="1">#REF!</definedName>
    <definedName name="Z_B5B3C281_3E7C_11D3_BF6D_444553540000_.wvu.Rows" localSheetId="13" hidden="1">#REF!</definedName>
    <definedName name="Z_B5B3C281_3E7C_11D3_BF6D_444553540000_.wvu.Rows" localSheetId="14" hidden="1">#REF!</definedName>
    <definedName name="Z_B5B3C281_3E7C_11D3_BF6D_444553540000_.wvu.Rows" localSheetId="15" hidden="1">#REF!</definedName>
    <definedName name="Z_B5B3C281_3E7C_11D3_BF6D_444553540000_.wvu.Rows" localSheetId="18" hidden="1">#REF!</definedName>
    <definedName name="Z_B5B3C281_3E7C_11D3_BF6D_444553540000_.wvu.Rows" localSheetId="16" hidden="1">#REF!</definedName>
    <definedName name="Z_B5B3C281_3E7C_11D3_BF6D_444553540000_.wvu.Rows" localSheetId="3" hidden="1">#REF!</definedName>
    <definedName name="Z_B5B3C281_3E7C_11D3_BF6D_444553540000_.wvu.Rows" localSheetId="5" hidden="1">#REF!</definedName>
    <definedName name="Z_B5B3C281_3E7C_11D3_BF6D_444553540000_.wvu.Rows" localSheetId="6" hidden="1">#REF!</definedName>
    <definedName name="Z_B5B3C281_3E7C_11D3_BF6D_444553540000_.wvu.Rows" localSheetId="8" hidden="1">#REF!</definedName>
    <definedName name="Z_B5B3C281_3E7C_11D3_BF6D_444553540000_.wvu.Rows" localSheetId="19" hidden="1">#REF!</definedName>
    <definedName name="Z_B5B3C281_3E7C_11D3_BF6D_444553540000_.wvu.Rows" hidden="1">#REF!</definedName>
    <definedName name="Z_E06AAC6B_EB02_4A68_A314_AB97A5C2BEF4_.wvu.PrintArea" localSheetId="16" hidden="1">#REF!</definedName>
    <definedName name="Z_E06AAC6B_EB02_4A68_A314_AB97A5C2BEF4_.wvu.PrintArea" localSheetId="5" hidden="1">#REF!</definedName>
    <definedName name="Z_E06AAC6B_EB02_4A68_A314_AB97A5C2BEF4_.wvu.PrintArea" localSheetId="6" hidden="1">#REF!</definedName>
    <definedName name="Z_E06AAC6B_EB02_4A68_A314_AB97A5C2BEF4_.wvu.PrintArea" localSheetId="8" hidden="1">#REF!</definedName>
    <definedName name="Z_E06AAC6B_EB02_4A68_A314_AB97A5C2BEF4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3" l="1"/>
  <c r="M6" i="23"/>
  <c r="O6" i="23"/>
  <c r="L7" i="23"/>
  <c r="M7" i="23"/>
  <c r="O7" i="23"/>
  <c r="L8" i="23"/>
  <c r="M8" i="23"/>
  <c r="O8" i="23"/>
  <c r="L9" i="23"/>
  <c r="M9" i="23"/>
  <c r="O9" i="23"/>
  <c r="L10" i="23"/>
  <c r="M10" i="23"/>
  <c r="O10" i="23"/>
  <c r="E5" i="20" l="1"/>
  <c r="F5" i="20"/>
  <c r="E6" i="20"/>
  <c r="F6" i="20"/>
  <c r="E7" i="20"/>
  <c r="F7" i="20"/>
  <c r="E8" i="20"/>
  <c r="F8" i="20"/>
  <c r="E9" i="20"/>
  <c r="F9" i="20"/>
  <c r="E10" i="20"/>
  <c r="F10" i="20"/>
  <c r="E11" i="20"/>
  <c r="F11" i="20"/>
  <c r="E12" i="20"/>
  <c r="F12" i="20"/>
  <c r="E13" i="20"/>
  <c r="F13" i="20"/>
  <c r="E14" i="20"/>
  <c r="F14" i="20"/>
  <c r="E15" i="20"/>
  <c r="F15" i="20"/>
  <c r="E16" i="20"/>
  <c r="F16" i="20"/>
  <c r="E17" i="20"/>
  <c r="F17" i="20"/>
  <c r="E18" i="20"/>
  <c r="F18" i="20"/>
  <c r="E19" i="20"/>
  <c r="F19" i="20"/>
  <c r="E20" i="20"/>
  <c r="F20" i="20"/>
  <c r="E21" i="20"/>
  <c r="F21" i="20"/>
  <c r="E22" i="20"/>
  <c r="F22" i="20"/>
  <c r="E23" i="20"/>
  <c r="F23" i="20"/>
  <c r="E24" i="20"/>
  <c r="F24" i="20"/>
  <c r="E25" i="20"/>
  <c r="F25" i="20"/>
  <c r="E26" i="20"/>
  <c r="F26" i="20"/>
  <c r="E27" i="20"/>
  <c r="F27" i="20"/>
  <c r="E29" i="20"/>
  <c r="F29" i="20"/>
  <c r="E30" i="20"/>
  <c r="F30" i="20"/>
  <c r="E31" i="20"/>
  <c r="F31" i="20"/>
  <c r="E32" i="20"/>
  <c r="F32" i="20"/>
  <c r="E33" i="20"/>
  <c r="F33" i="20"/>
  <c r="E34" i="20"/>
  <c r="F34" i="20"/>
  <c r="E35" i="20"/>
  <c r="F35" i="20"/>
  <c r="E36" i="20"/>
  <c r="F36" i="20"/>
  <c r="E37" i="20"/>
  <c r="F37" i="20"/>
  <c r="E38" i="20"/>
  <c r="F38" i="20"/>
  <c r="E39" i="20"/>
  <c r="F39" i="20"/>
  <c r="E40" i="20"/>
  <c r="F40" i="20"/>
  <c r="E41" i="20"/>
  <c r="F41" i="20"/>
  <c r="E42" i="20"/>
  <c r="F42" i="20"/>
  <c r="F49" i="20" s="1"/>
  <c r="E43" i="20"/>
  <c r="F43" i="20"/>
  <c r="E44" i="20"/>
  <c r="F44" i="20"/>
  <c r="F46" i="20" s="1"/>
  <c r="G44" i="20"/>
  <c r="C46" i="20"/>
  <c r="D46" i="20"/>
  <c r="C47" i="20"/>
  <c r="D47" i="20"/>
  <c r="F48" i="20"/>
  <c r="F47" i="20" l="1"/>
  <c r="D29" i="16"/>
  <c r="E29" i="16"/>
  <c r="F29" i="16"/>
  <c r="C7" i="15"/>
  <c r="D7" i="15"/>
  <c r="E7" i="15"/>
  <c r="F7" i="15"/>
  <c r="G7" i="15"/>
  <c r="H7" i="15"/>
  <c r="I7" i="15"/>
  <c r="J7" i="15"/>
  <c r="K7" i="15"/>
  <c r="L7" i="15"/>
  <c r="M7" i="15"/>
  <c r="N7" i="15"/>
  <c r="C8" i="15"/>
  <c r="D8" i="15"/>
  <c r="E8" i="15"/>
  <c r="F8" i="15"/>
  <c r="G8" i="15"/>
  <c r="H8" i="15"/>
  <c r="I8" i="15"/>
  <c r="J8" i="15"/>
  <c r="K8" i="15"/>
  <c r="L8" i="15"/>
  <c r="M8" i="15"/>
  <c r="N8" i="15"/>
  <c r="C9" i="15"/>
  <c r="D9" i="15"/>
  <c r="E9" i="15"/>
  <c r="F9" i="15"/>
  <c r="G9" i="15"/>
  <c r="H9" i="15"/>
  <c r="I9" i="15"/>
  <c r="J9" i="15"/>
  <c r="K9" i="15"/>
  <c r="L9" i="15"/>
  <c r="M9" i="15"/>
  <c r="N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8" i="15"/>
  <c r="B9" i="15"/>
  <c r="B10" i="15"/>
  <c r="B11" i="15"/>
  <c r="B7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5" i="15"/>
  <c r="B16" i="15"/>
  <c r="B17" i="15"/>
  <c r="B18" i="15"/>
  <c r="B14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1" i="15"/>
  <c r="B22" i="15"/>
  <c r="B23" i="15"/>
  <c r="B24" i="15"/>
  <c r="B20" i="15"/>
  <c r="N44" i="1"/>
  <c r="N56" i="1"/>
  <c r="D55" i="8"/>
  <c r="C55" i="8"/>
  <c r="D54" i="8"/>
  <c r="C54" i="8"/>
  <c r="C53" i="8"/>
  <c r="D53" i="8" s="1"/>
  <c r="C52" i="8"/>
  <c r="D52" i="8" s="1"/>
  <c r="D51" i="8"/>
  <c r="C51" i="8"/>
  <c r="D50" i="8"/>
  <c r="C50" i="8"/>
  <c r="C49" i="8"/>
  <c r="D49" i="8" s="1"/>
  <c r="C48" i="8"/>
  <c r="D48" i="8" s="1"/>
  <c r="D47" i="8"/>
  <c r="C47" i="8"/>
  <c r="D46" i="8"/>
  <c r="C46" i="8"/>
  <c r="C45" i="8"/>
  <c r="D45" i="8" s="1"/>
  <c r="C44" i="8"/>
  <c r="D44" i="8" s="1"/>
  <c r="D43" i="8"/>
  <c r="C43" i="8"/>
  <c r="D42" i="8"/>
  <c r="C42" i="8"/>
  <c r="C41" i="8"/>
  <c r="D41" i="8" s="1"/>
  <c r="C40" i="8"/>
  <c r="D40" i="8" s="1"/>
  <c r="D39" i="8"/>
  <c r="C39" i="8"/>
  <c r="D38" i="8"/>
  <c r="C38" i="8"/>
  <c r="C37" i="8"/>
  <c r="D37" i="8" s="1"/>
  <c r="C36" i="8"/>
  <c r="D36" i="8" s="1"/>
  <c r="D35" i="8"/>
  <c r="C35" i="8"/>
  <c r="D34" i="8"/>
  <c r="C34" i="8"/>
  <c r="C33" i="8"/>
  <c r="D33" i="8" s="1"/>
  <c r="C32" i="8"/>
  <c r="D32" i="8" s="1"/>
  <c r="D31" i="8"/>
  <c r="C31" i="8"/>
  <c r="D30" i="8"/>
  <c r="C30" i="8"/>
  <c r="C29" i="8"/>
  <c r="D29" i="8" s="1"/>
  <c r="C28" i="8"/>
  <c r="D28" i="8" s="1"/>
  <c r="D27" i="8"/>
  <c r="C27" i="8"/>
  <c r="D26" i="8"/>
  <c r="C26" i="8"/>
  <c r="C25" i="8"/>
  <c r="D25" i="8" s="1"/>
  <c r="C24" i="8"/>
  <c r="D24" i="8" s="1"/>
  <c r="D23" i="8"/>
  <c r="C23" i="8"/>
  <c r="D22" i="8"/>
  <c r="C22" i="8"/>
  <c r="C21" i="8"/>
  <c r="D21" i="8" s="1"/>
  <c r="C20" i="8"/>
  <c r="D20" i="8" s="1"/>
  <c r="D19" i="8"/>
  <c r="C19" i="8"/>
  <c r="D18" i="8"/>
  <c r="C18" i="8"/>
  <c r="C17" i="8"/>
  <c r="D17" i="8" s="1"/>
  <c r="C16" i="8"/>
  <c r="D16" i="8" s="1"/>
  <c r="D15" i="8"/>
  <c r="C15" i="8"/>
  <c r="D14" i="8"/>
  <c r="C14" i="8"/>
  <c r="C13" i="8"/>
  <c r="D13" i="8" s="1"/>
  <c r="C12" i="8"/>
  <c r="D12" i="8" s="1"/>
  <c r="D11" i="8"/>
  <c r="C11" i="8"/>
  <c r="D10" i="8"/>
  <c r="C10" i="8"/>
  <c r="C9" i="8"/>
  <c r="D9" i="8" s="1"/>
  <c r="C8" i="8"/>
  <c r="D8" i="8" s="1"/>
  <c r="D7" i="8"/>
  <c r="C7" i="8"/>
  <c r="D6" i="8"/>
  <c r="C6" i="8"/>
  <c r="C5" i="8"/>
  <c r="D5" i="8" s="1"/>
  <c r="E14" i="7"/>
  <c r="D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C14" i="7" s="1"/>
  <c r="B4" i="7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BJ10" i="6"/>
  <c r="BJ7" i="6" s="1"/>
  <c r="BI10" i="6"/>
  <c r="BH10" i="6"/>
  <c r="BH7" i="6" s="1"/>
  <c r="BG10" i="6"/>
  <c r="BF10" i="6"/>
  <c r="BE10" i="6"/>
  <c r="BD10" i="6"/>
  <c r="BD7" i="6" s="1"/>
  <c r="BC10" i="6"/>
  <c r="BC7" i="6" s="1"/>
  <c r="BB10" i="6"/>
  <c r="BB7" i="6" s="1"/>
  <c r="BA10" i="6"/>
  <c r="AZ10" i="6"/>
  <c r="AZ7" i="6" s="1"/>
  <c r="AY10" i="6"/>
  <c r="AX10" i="6"/>
  <c r="AW10" i="6"/>
  <c r="AV10" i="6"/>
  <c r="AU10" i="6"/>
  <c r="AU7" i="6" s="1"/>
  <c r="AT10" i="6"/>
  <c r="AT7" i="6" s="1"/>
  <c r="AS10" i="6"/>
  <c r="AR10" i="6"/>
  <c r="AR7" i="6" s="1"/>
  <c r="AQ10" i="6"/>
  <c r="AP10" i="6"/>
  <c r="AO10" i="6"/>
  <c r="AN10" i="6"/>
  <c r="AM10" i="6"/>
  <c r="AM7" i="6" s="1"/>
  <c r="AL10" i="6"/>
  <c r="AL7" i="6" s="1"/>
  <c r="AK10" i="6"/>
  <c r="AJ10" i="6"/>
  <c r="AJ7" i="6" s="1"/>
  <c r="AI10" i="6"/>
  <c r="AH10" i="6"/>
  <c r="AG10" i="6"/>
  <c r="AF10" i="6"/>
  <c r="AE10" i="6"/>
  <c r="AE7" i="6" s="1"/>
  <c r="AD10" i="6"/>
  <c r="AD7" i="6" s="1"/>
  <c r="AC10" i="6"/>
  <c r="AB10" i="6"/>
  <c r="AB7" i="6" s="1"/>
  <c r="AA10" i="6"/>
  <c r="Z10" i="6"/>
  <c r="Y10" i="6"/>
  <c r="X10" i="6"/>
  <c r="W10" i="6"/>
  <c r="W7" i="6" s="1"/>
  <c r="V10" i="6"/>
  <c r="V7" i="6" s="1"/>
  <c r="U10" i="6"/>
  <c r="T10" i="6"/>
  <c r="T7" i="6" s="1"/>
  <c r="S10" i="6"/>
  <c r="R10" i="6"/>
  <c r="Q10" i="6"/>
  <c r="P10" i="6"/>
  <c r="O10" i="6"/>
  <c r="O7" i="6" s="1"/>
  <c r="N10" i="6"/>
  <c r="N7" i="6" s="1"/>
  <c r="M10" i="6"/>
  <c r="L10" i="6"/>
  <c r="L7" i="6" s="1"/>
  <c r="K10" i="6"/>
  <c r="J10" i="6"/>
  <c r="I10" i="6"/>
  <c r="H10" i="6"/>
  <c r="G10" i="6"/>
  <c r="G7" i="6" s="1"/>
  <c r="F10" i="6"/>
  <c r="F7" i="6" s="1"/>
  <c r="E10" i="6"/>
  <c r="D10" i="6"/>
  <c r="D7" i="6" s="1"/>
  <c r="C10" i="6"/>
  <c r="B10" i="6"/>
  <c r="BI7" i="6"/>
  <c r="BG7" i="6"/>
  <c r="BF7" i="6"/>
  <c r="BE7" i="6"/>
  <c r="BA7" i="6"/>
  <c r="AY7" i="6"/>
  <c r="AX7" i="6"/>
  <c r="AW7" i="6"/>
  <c r="AV7" i="6"/>
  <c r="AS7" i="6"/>
  <c r="AQ7" i="6"/>
  <c r="AP7" i="6"/>
  <c r="AO7" i="6"/>
  <c r="AN7" i="6"/>
  <c r="AK7" i="6"/>
  <c r="AI7" i="6"/>
  <c r="AH7" i="6"/>
  <c r="AG7" i="6"/>
  <c r="AF7" i="6"/>
  <c r="AC7" i="6"/>
  <c r="AA7" i="6"/>
  <c r="Z7" i="6"/>
  <c r="Y7" i="6"/>
  <c r="X7" i="6"/>
  <c r="U7" i="6"/>
  <c r="S7" i="6"/>
  <c r="R7" i="6"/>
  <c r="Q7" i="6"/>
  <c r="P7" i="6"/>
  <c r="M7" i="6"/>
  <c r="K7" i="6"/>
  <c r="J7" i="6"/>
  <c r="I7" i="6"/>
  <c r="H7" i="6"/>
  <c r="E7" i="6"/>
  <c r="C7" i="6"/>
  <c r="B7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B14" i="7" l="1"/>
  <c r="R56" i="1" l="1"/>
  <c r="Q56" i="1"/>
  <c r="S56" i="1" s="1"/>
  <c r="L56" i="1"/>
  <c r="K56" i="1"/>
  <c r="M56" i="1" s="1"/>
  <c r="R55" i="1"/>
  <c r="S55" i="1" s="1"/>
  <c r="Q55" i="1"/>
  <c r="L55" i="1"/>
  <c r="K55" i="1"/>
  <c r="M55" i="1" s="1"/>
  <c r="R54" i="1"/>
  <c r="Q54" i="1"/>
  <c r="S54" i="1" s="1"/>
  <c r="M54" i="1"/>
  <c r="L54" i="1"/>
  <c r="K54" i="1"/>
  <c r="R53" i="1"/>
  <c r="Q53" i="1"/>
  <c r="S53" i="1" s="1"/>
  <c r="L53" i="1"/>
  <c r="K53" i="1"/>
  <c r="M53" i="1" s="1"/>
  <c r="R52" i="1"/>
  <c r="Q52" i="1"/>
  <c r="S52" i="1" s="1"/>
  <c r="L52" i="1"/>
  <c r="K52" i="1"/>
  <c r="M52" i="1" s="1"/>
  <c r="R51" i="1"/>
  <c r="S51" i="1" s="1"/>
  <c r="Q51" i="1"/>
  <c r="L51" i="1"/>
  <c r="K51" i="1"/>
  <c r="M51" i="1" s="1"/>
  <c r="R50" i="1"/>
  <c r="Q50" i="1"/>
  <c r="S50" i="1" s="1"/>
  <c r="M50" i="1"/>
  <c r="L50" i="1"/>
  <c r="K50" i="1"/>
  <c r="R49" i="1"/>
  <c r="Q49" i="1"/>
  <c r="S49" i="1" s="1"/>
  <c r="L49" i="1"/>
  <c r="K49" i="1"/>
  <c r="M49" i="1" s="1"/>
  <c r="R48" i="1"/>
  <c r="Q48" i="1"/>
  <c r="S48" i="1" s="1"/>
  <c r="L48" i="1"/>
  <c r="K48" i="1"/>
  <c r="M48" i="1" s="1"/>
  <c r="R47" i="1"/>
  <c r="S47" i="1" s="1"/>
  <c r="Q47" i="1"/>
  <c r="L47" i="1"/>
  <c r="K47" i="1"/>
  <c r="M47" i="1" s="1"/>
  <c r="R46" i="1"/>
  <c r="Q46" i="1"/>
  <c r="S46" i="1" s="1"/>
  <c r="M46" i="1"/>
  <c r="L46" i="1"/>
  <c r="K46" i="1"/>
  <c r="R45" i="1"/>
  <c r="Q45" i="1"/>
  <c r="S45" i="1" s="1"/>
  <c r="L45" i="1"/>
  <c r="K45" i="1"/>
  <c r="M45" i="1" s="1"/>
  <c r="R44" i="1"/>
  <c r="Q44" i="1"/>
  <c r="S44" i="1" s="1"/>
  <c r="L44" i="1"/>
  <c r="K44" i="1"/>
  <c r="M44" i="1" s="1"/>
  <c r="R43" i="1"/>
  <c r="D43" i="1"/>
  <c r="L43" i="1" s="1"/>
  <c r="C43" i="1"/>
  <c r="Q43" i="1" s="1"/>
  <c r="S43" i="1" s="1"/>
  <c r="R42" i="1"/>
  <c r="D42" i="1"/>
  <c r="L42" i="1" s="1"/>
  <c r="C42" i="1"/>
  <c r="Q42" i="1" s="1"/>
  <c r="S42" i="1" s="1"/>
  <c r="R41" i="1"/>
  <c r="D41" i="1"/>
  <c r="L41" i="1" s="1"/>
  <c r="C41" i="1"/>
  <c r="Q41" i="1" s="1"/>
  <c r="S41" i="1" s="1"/>
  <c r="R40" i="1"/>
  <c r="S40" i="1" s="1"/>
  <c r="Q40" i="1"/>
  <c r="L40" i="1"/>
  <c r="K40" i="1"/>
  <c r="M40" i="1" s="1"/>
  <c r="R39" i="1"/>
  <c r="Q39" i="1"/>
  <c r="S39" i="1" s="1"/>
  <c r="M39" i="1"/>
  <c r="L39" i="1"/>
  <c r="K39" i="1"/>
  <c r="R38" i="1"/>
  <c r="Q38" i="1"/>
  <c r="S38" i="1" s="1"/>
  <c r="L38" i="1"/>
  <c r="K38" i="1"/>
  <c r="M38" i="1" s="1"/>
  <c r="R37" i="1"/>
  <c r="Q37" i="1"/>
  <c r="S37" i="1" s="1"/>
  <c r="L37" i="1"/>
  <c r="K37" i="1"/>
  <c r="M37" i="1" s="1"/>
  <c r="R36" i="1"/>
  <c r="S36" i="1" s="1"/>
  <c r="Q36" i="1"/>
  <c r="L36" i="1"/>
  <c r="K36" i="1"/>
  <c r="M36" i="1" s="1"/>
  <c r="R35" i="1"/>
  <c r="Q35" i="1"/>
  <c r="S35" i="1" s="1"/>
  <c r="M35" i="1"/>
  <c r="L35" i="1"/>
  <c r="K35" i="1"/>
  <c r="R34" i="1"/>
  <c r="Q34" i="1"/>
  <c r="S34" i="1" s="1"/>
  <c r="L34" i="1"/>
  <c r="K34" i="1"/>
  <c r="M34" i="1" s="1"/>
  <c r="R33" i="1"/>
  <c r="Q33" i="1"/>
  <c r="S33" i="1" s="1"/>
  <c r="L33" i="1"/>
  <c r="K33" i="1"/>
  <c r="M33" i="1" s="1"/>
  <c r="R32" i="1"/>
  <c r="S32" i="1" s="1"/>
  <c r="Q32" i="1"/>
  <c r="L32" i="1"/>
  <c r="K32" i="1"/>
  <c r="M32" i="1" s="1"/>
  <c r="R31" i="1"/>
  <c r="Q31" i="1"/>
  <c r="S31" i="1" s="1"/>
  <c r="M31" i="1"/>
  <c r="L31" i="1"/>
  <c r="K31" i="1"/>
  <c r="R30" i="1"/>
  <c r="Q30" i="1"/>
  <c r="S30" i="1" s="1"/>
  <c r="L30" i="1"/>
  <c r="K30" i="1"/>
  <c r="M30" i="1" s="1"/>
  <c r="R29" i="1"/>
  <c r="Q29" i="1"/>
  <c r="S29" i="1" s="1"/>
  <c r="L29" i="1"/>
  <c r="K29" i="1"/>
  <c r="M29" i="1" s="1"/>
  <c r="R28" i="1"/>
  <c r="S28" i="1" s="1"/>
  <c r="Q28" i="1"/>
  <c r="L28" i="1"/>
  <c r="K28" i="1"/>
  <c r="M28" i="1" s="1"/>
  <c r="R27" i="1"/>
  <c r="Q27" i="1"/>
  <c r="S27" i="1" s="1"/>
  <c r="M27" i="1"/>
  <c r="L27" i="1"/>
  <c r="K27" i="1"/>
  <c r="R26" i="1"/>
  <c r="Q26" i="1"/>
  <c r="S26" i="1" s="1"/>
  <c r="L26" i="1"/>
  <c r="K26" i="1"/>
  <c r="M26" i="1" s="1"/>
  <c r="R25" i="1"/>
  <c r="Q25" i="1"/>
  <c r="S25" i="1" s="1"/>
  <c r="L25" i="1"/>
  <c r="K25" i="1"/>
  <c r="M25" i="1" s="1"/>
  <c r="R24" i="1"/>
  <c r="S24" i="1" s="1"/>
  <c r="Q24" i="1"/>
  <c r="L24" i="1"/>
  <c r="K24" i="1"/>
  <c r="M24" i="1" s="1"/>
  <c r="R23" i="1"/>
  <c r="Q23" i="1"/>
  <c r="S23" i="1" s="1"/>
  <c r="M23" i="1"/>
  <c r="L23" i="1"/>
  <c r="K23" i="1"/>
  <c r="R22" i="1"/>
  <c r="Q22" i="1"/>
  <c r="S22" i="1" s="1"/>
  <c r="L22" i="1"/>
  <c r="K22" i="1"/>
  <c r="M22" i="1" s="1"/>
  <c r="R21" i="1"/>
  <c r="Q21" i="1"/>
  <c r="S21" i="1" s="1"/>
  <c r="L21" i="1"/>
  <c r="K21" i="1"/>
  <c r="M21" i="1" s="1"/>
  <c r="R20" i="1"/>
  <c r="S20" i="1" s="1"/>
  <c r="Q20" i="1"/>
  <c r="L20" i="1"/>
  <c r="K20" i="1"/>
  <c r="M20" i="1" s="1"/>
  <c r="R19" i="1"/>
  <c r="Q19" i="1"/>
  <c r="S19" i="1" s="1"/>
  <c r="M19" i="1"/>
  <c r="L19" i="1"/>
  <c r="K19" i="1"/>
  <c r="R18" i="1"/>
  <c r="Q18" i="1"/>
  <c r="S18" i="1" s="1"/>
  <c r="L18" i="1"/>
  <c r="K18" i="1"/>
  <c r="M18" i="1" s="1"/>
  <c r="R17" i="1"/>
  <c r="Q17" i="1"/>
  <c r="S17" i="1" s="1"/>
  <c r="L17" i="1"/>
  <c r="K17" i="1"/>
  <c r="M17" i="1" s="1"/>
  <c r="R16" i="1"/>
  <c r="S16" i="1" s="1"/>
  <c r="Q16" i="1"/>
  <c r="L16" i="1"/>
  <c r="K16" i="1"/>
  <c r="M16" i="1" s="1"/>
  <c r="R15" i="1"/>
  <c r="Q15" i="1"/>
  <c r="S15" i="1" s="1"/>
  <c r="M15" i="1"/>
  <c r="L15" i="1"/>
  <c r="K15" i="1"/>
  <c r="R14" i="1"/>
  <c r="Q14" i="1"/>
  <c r="S14" i="1" s="1"/>
  <c r="L14" i="1"/>
  <c r="K14" i="1"/>
  <c r="M14" i="1" s="1"/>
  <c r="R13" i="1"/>
  <c r="Q13" i="1"/>
  <c r="S13" i="1" s="1"/>
  <c r="L13" i="1"/>
  <c r="K13" i="1"/>
  <c r="M13" i="1" s="1"/>
  <c r="R12" i="1"/>
  <c r="S12" i="1" s="1"/>
  <c r="Q12" i="1"/>
  <c r="L12" i="1"/>
  <c r="K12" i="1"/>
  <c r="M12" i="1" s="1"/>
  <c r="R11" i="1"/>
  <c r="Q11" i="1"/>
  <c r="S11" i="1" s="1"/>
  <c r="M11" i="1"/>
  <c r="L11" i="1"/>
  <c r="K11" i="1"/>
  <c r="R10" i="1"/>
  <c r="Q10" i="1"/>
  <c r="S10" i="1" s="1"/>
  <c r="L10" i="1"/>
  <c r="K10" i="1"/>
  <c r="M10" i="1" s="1"/>
  <c r="R9" i="1"/>
  <c r="Q9" i="1"/>
  <c r="S9" i="1" s="1"/>
  <c r="L9" i="1"/>
  <c r="K9" i="1"/>
  <c r="M9" i="1" s="1"/>
  <c r="R8" i="1"/>
  <c r="S8" i="1" s="1"/>
  <c r="Q8" i="1"/>
  <c r="L8" i="1"/>
  <c r="K8" i="1"/>
  <c r="M8" i="1" s="1"/>
  <c r="R7" i="1"/>
  <c r="Q7" i="1"/>
  <c r="S7" i="1" s="1"/>
  <c r="M7" i="1"/>
  <c r="L7" i="1"/>
  <c r="K7" i="1"/>
  <c r="R6" i="1"/>
  <c r="Q6" i="1"/>
  <c r="S6" i="1" s="1"/>
  <c r="L6" i="1"/>
  <c r="K6" i="1"/>
  <c r="M6" i="1" s="1"/>
  <c r="R5" i="1"/>
  <c r="Q5" i="1"/>
  <c r="S5" i="1" s="1"/>
  <c r="L5" i="1"/>
  <c r="K5" i="1"/>
  <c r="M5" i="1" s="1"/>
  <c r="R4" i="1"/>
  <c r="S4" i="1" s="1"/>
  <c r="Q4" i="1"/>
  <c r="L4" i="1"/>
  <c r="M4" i="1" s="1"/>
  <c r="K4" i="1"/>
  <c r="K41" i="1" l="1"/>
  <c r="M41" i="1" s="1"/>
  <c r="K42" i="1"/>
  <c r="M42" i="1" s="1"/>
  <c r="K43" i="1"/>
  <c r="M43" i="1" s="1"/>
</calcChain>
</file>

<file path=xl/sharedStrings.xml><?xml version="1.0" encoding="utf-8"?>
<sst xmlns="http://schemas.openxmlformats.org/spreadsheetml/2006/main" count="564" uniqueCount="292">
  <si>
    <t>Balance of trade</t>
  </si>
  <si>
    <t>Nominal rand</t>
  </si>
  <si>
    <t>Billions of constant rand - deflated with CPI</t>
  </si>
  <si>
    <t>Billions of current U.S. dollars</t>
  </si>
  <si>
    <t>Exports</t>
  </si>
  <si>
    <t>Imports</t>
  </si>
  <si>
    <t>CPI</t>
  </si>
  <si>
    <t>Rands/dollar</t>
  </si>
  <si>
    <t>Balance</t>
  </si>
  <si>
    <t>Q1</t>
  </si>
  <si>
    <t>Q2</t>
  </si>
  <si>
    <t>Q3</t>
  </si>
  <si>
    <t>Q4</t>
  </si>
  <si>
    <t>Source: SARS monthly data</t>
  </si>
  <si>
    <t>Sector, first quarter</t>
  </si>
  <si>
    <t>Agriculture</t>
  </si>
  <si>
    <t>Mining</t>
  </si>
  <si>
    <t>Manufacturing</t>
  </si>
  <si>
    <t>constant rand</t>
  </si>
  <si>
    <t>USD</t>
  </si>
  <si>
    <t>Trade by manufacturing subsector</t>
  </si>
  <si>
    <t>Value (billions)</t>
  </si>
  <si>
    <t>% change from Q1 2022</t>
  </si>
  <si>
    <t>Change in Billions</t>
  </si>
  <si>
    <t>Industry</t>
  </si>
  <si>
    <t xml:space="preserve"> Rand </t>
  </si>
  <si>
    <t>Rand</t>
  </si>
  <si>
    <t>EXPORTS</t>
  </si>
  <si>
    <t>Food and beverages</t>
  </si>
  <si>
    <t>Clothing and footwear</t>
  </si>
  <si>
    <t>Wood products</t>
  </si>
  <si>
    <t>Paper and publishing</t>
  </si>
  <si>
    <t>Chemicals, rubber, plastic</t>
  </si>
  <si>
    <t>Glass and non-metallic mineral products</t>
  </si>
  <si>
    <t>Metals and metal products</t>
  </si>
  <si>
    <t>Machinery and appliances</t>
  </si>
  <si>
    <t>Transport equipment</t>
  </si>
  <si>
    <t>IMPORTS</t>
  </si>
  <si>
    <t>Employment by sector, first quarter 2010 to 2023 and fourth quarter of 2022</t>
  </si>
  <si>
    <t>Q1 2022</t>
  </si>
  <si>
    <t>Q4 2022</t>
  </si>
  <si>
    <t>Q1 2023</t>
  </si>
  <si>
    <t>Q4 2022 to Q1 2023</t>
  </si>
  <si>
    <t>Utilities</t>
  </si>
  <si>
    <t>Construction</t>
  </si>
  <si>
    <t>Other (right axis)</t>
  </si>
  <si>
    <t>Other</t>
  </si>
  <si>
    <t>Total</t>
  </si>
  <si>
    <t>StatsSA. QLFS trends. Downloaded from www.statssa.gov.za in May 2023</t>
  </si>
  <si>
    <t>Employment by main occupation and sector</t>
  </si>
  <si>
    <t>Q1 2020</t>
  </si>
  <si>
    <t>Q1 2021</t>
  </si>
  <si>
    <t>formal</t>
  </si>
  <si>
    <t>managers/profes-
sionals/technicians</t>
  </si>
  <si>
    <t>clerical/service
 workers</t>
  </si>
  <si>
    <t>skilled produc-
tion workers</t>
  </si>
  <si>
    <t>elementary
 workers</t>
  </si>
  <si>
    <t>informal</t>
  </si>
  <si>
    <t>total</t>
  </si>
  <si>
    <t>domestic</t>
  </si>
  <si>
    <t xml:space="preserve">Source: StatsSA. QLFS database for relevant quarters. </t>
  </si>
  <si>
    <t>Indices of employment in manufacturing and the rest of the economy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</si>
  <si>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</si>
  <si>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</si>
  <si>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</si>
  <si>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</si>
  <si>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</si>
  <si>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</si>
  <si>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</si>
  <si>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</si>
  <si>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</si>
  <si>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</si>
  <si>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</si>
  <si>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</si>
  <si>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</si>
  <si>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</si>
  <si>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</si>
  <si>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</si>
  <si>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</si>
  <si>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</si>
  <si>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</si>
  <si>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</si>
  <si>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</si>
  <si>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</si>
  <si>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</si>
  <si>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</si>
  <si>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</si>
  <si>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</si>
  <si>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</si>
  <si>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</si>
  <si>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</si>
  <si>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</si>
  <si>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</si>
  <si>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</si>
  <si>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</si>
  <si>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</si>
  <si>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Oct-Dec 2016</t>
  </si>
  <si>
    <t>Jan-Mar 2018</t>
  </si>
  <si>
    <t>Apr-June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</si>
  <si>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</si>
  <si>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</si>
  <si>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</si>
  <si>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</si>
  <si>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</si>
  <si>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</si>
  <si>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</si>
  <si>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</si>
  <si>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</si>
  <si>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</si>
  <si>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</si>
  <si>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Apr-June 2021</t>
  </si>
  <si>
    <t>Jul-Sep 2021</t>
  </si>
  <si>
    <t>Oct-Dec 2021</t>
  </si>
  <si>
    <t>Jan-Mar 2022</t>
  </si>
  <si>
    <t>Apr-June 2022</t>
  </si>
  <si>
    <t>Jul-Sep 2022</t>
  </si>
  <si>
    <t>Oct-Dec 2022</t>
  </si>
  <si>
    <t>Jan-Mar 2023</t>
  </si>
  <si>
    <t>Base</t>
  </si>
  <si>
    <t>Total ex manufacturing</t>
  </si>
  <si>
    <t>StatsSA. QLFS trends. Downloaded from www.statssa.gov.za in February 2020</t>
  </si>
  <si>
    <t>Employment by manufacturing industry</t>
  </si>
  <si>
    <t>Food, beverages, 
and tobacco</t>
  </si>
  <si>
    <t>Clothing, textiles 
and footwear</t>
  </si>
  <si>
    <t>Wood and paper</t>
  </si>
  <si>
    <t>Publishing 
and printing</t>
  </si>
  <si>
    <t>Petroleum, chemicals, 
rubber, and plastic</t>
  </si>
  <si>
    <t>Glass and non-
metallic minerals</t>
  </si>
  <si>
    <t>Metals and 
metal products</t>
  </si>
  <si>
    <t>Machinery, equipment
 and appliances</t>
  </si>
  <si>
    <t>Transport 
equipment</t>
  </si>
  <si>
    <t>Furniture, 
and other</t>
  </si>
  <si>
    <t>Mining employment</t>
  </si>
  <si>
    <t>Employed</t>
  </si>
  <si>
    <t>* Figure revised</t>
  </si>
  <si>
    <t>*Figure revised</t>
  </si>
  <si>
    <t>value</t>
  </si>
  <si>
    <t xml:space="preserve">Monthly manufacturing sales </t>
  </si>
  <si>
    <t>Constant rand, reflated with CPI rebased to first quarter 2023</t>
  </si>
  <si>
    <t>Q12020</t>
  </si>
  <si>
    <t xml:space="preserve"> Q22020 </t>
  </si>
  <si>
    <t>Q32020</t>
  </si>
  <si>
    <t xml:space="preserve"> Q42020 </t>
  </si>
  <si>
    <t xml:space="preserve"> Q12021 </t>
  </si>
  <si>
    <t xml:space="preserve"> Q22021 </t>
  </si>
  <si>
    <t xml:space="preserve"> Q32021 </t>
  </si>
  <si>
    <t>Q42021</t>
  </si>
  <si>
    <t>Q12022</t>
  </si>
  <si>
    <t>Q22022</t>
  </si>
  <si>
    <t>Q32022</t>
  </si>
  <si>
    <t>Q42022</t>
  </si>
  <si>
    <t>Q12023</t>
  </si>
  <si>
    <t xml:space="preserve"> food/
beverages </t>
  </si>
  <si>
    <t xml:space="preserve"> metals </t>
  </si>
  <si>
    <t xml:space="preserve"> chemicals/
plastics </t>
  </si>
  <si>
    <t xml:space="preserve"> transport 
equipment </t>
  </si>
  <si>
    <t xml:space="preserve"> wood and paper </t>
  </si>
  <si>
    <t xml:space="preserve"> machinery </t>
  </si>
  <si>
    <t xml:space="preserve"> petroleum 
refineries </t>
  </si>
  <si>
    <t xml:space="preserve"> Glass/non-
metallic mineral </t>
  </si>
  <si>
    <t xml:space="preserve"> Clothing/textiles/
leather/footwear </t>
  </si>
  <si>
    <t xml:space="preserve"> Other manu-
facturing </t>
  </si>
  <si>
    <t xml:space="preserve"> electrical 
machinery </t>
  </si>
  <si>
    <t xml:space="preserve"> publishing  </t>
  </si>
  <si>
    <t xml:space="preserve"> ICT </t>
  </si>
  <si>
    <t xml:space="preserve"> Furniture </t>
  </si>
  <si>
    <t xml:space="preserve"> Total manufacturing </t>
  </si>
  <si>
    <t>mining</t>
  </si>
  <si>
    <t>manufacturing</t>
  </si>
  <si>
    <t>construction</t>
  </si>
  <si>
    <t>other</t>
  </si>
  <si>
    <t>Year to fourth quarter</t>
  </si>
  <si>
    <t xml:space="preserve">Net profit or loss before taxation </t>
  </si>
  <si>
    <t>constant R bns</t>
  </si>
  <si>
    <t>Source: StatsSA, Quarterly Financial Statistics</t>
  </si>
  <si>
    <t xml:space="preserve">Lithium-ion accumulators </t>
  </si>
  <si>
    <t>Static converters</t>
  </si>
  <si>
    <t xml:space="preserve">Generating sets </t>
  </si>
  <si>
    <t>Solar panels</t>
  </si>
  <si>
    <t>Lead acid accumulators</t>
  </si>
  <si>
    <t>Reflated using implicit deflator rebased to Q3 2022</t>
  </si>
  <si>
    <t>Q2 2020</t>
  </si>
  <si>
    <t>Q3 2020</t>
  </si>
  <si>
    <t>Q4 2020</t>
  </si>
  <si>
    <t>Q2 2021</t>
  </si>
  <si>
    <t>Q3 2021</t>
  </si>
  <si>
    <t>Q4 2021</t>
  </si>
  <si>
    <t>Q2 2022</t>
  </si>
  <si>
    <t>Q3 2022</t>
  </si>
  <si>
    <t>Household consumption</t>
  </si>
  <si>
    <t>Government consumption</t>
  </si>
  <si>
    <t>Investment</t>
  </si>
  <si>
    <t>Less: Imports of goods and services</t>
  </si>
  <si>
    <t>Source: Statistics South Africa excel spreadsheet on GDP</t>
  </si>
  <si>
    <t>Expenditure on GDP in trillions of constant (2023) rand</t>
  </si>
  <si>
    <t>constant</t>
  </si>
  <si>
    <t>Extractive, mostly petroleum</t>
  </si>
  <si>
    <t>annual</t>
  </si>
  <si>
    <t>investment rate (right axis)</t>
  </si>
  <si>
    <t>Private business enterprises</t>
  </si>
  <si>
    <t>Public corporations</t>
  </si>
  <si>
    <t>General government</t>
  </si>
  <si>
    <t xml:space="preserve">Investment rate and investment by public and private sector in constant (2023) rand </t>
  </si>
  <si>
    <t>Value of investment reflated with implicit deflator rebased to 2023</t>
  </si>
  <si>
    <t>quarterly, annualised</t>
  </si>
  <si>
    <t xml:space="preserve">Source: StatsSA GDP quarterly figures. Excel spreadsheet downloaded from www.statssa.gov.za </t>
  </si>
  <si>
    <t>seasonally adjusted</t>
  </si>
  <si>
    <t>Percentage change in the GDP, quarter on quarter</t>
  </si>
  <si>
    <t>Quarterly GDP in constant R trillions (annualised)</t>
  </si>
  <si>
    <t>Business, gov't &amp; personal services (53%)</t>
  </si>
  <si>
    <t>Retail &amp; accommo-
dation (13%)</t>
  </si>
  <si>
    <t>Logistics (9%)</t>
  </si>
  <si>
    <t>Utilities &amp; construction (5%)</t>
  </si>
  <si>
    <t>Manufacturing (12%)</t>
  </si>
  <si>
    <t>Mining (5%)</t>
  </si>
  <si>
    <t>Agriculture (3%)</t>
  </si>
  <si>
    <t>Q1 2020 to Q1 2023</t>
  </si>
  <si>
    <t>Q2 2022 to Q1 2023</t>
  </si>
  <si>
    <t>Q2 2021 to Q1 2022</t>
  </si>
  <si>
    <t>Q2 2020 to Q1 2021</t>
  </si>
  <si>
    <t>Q2 2019 to Q1 2020</t>
  </si>
  <si>
    <t>recovery</t>
  </si>
  <si>
    <t>pandemic</t>
  </si>
  <si>
    <t>pre pandemic</t>
  </si>
  <si>
    <t>actual monthly</t>
  </si>
  <si>
    <t xml:space="preserve"> </t>
  </si>
  <si>
    <t>average per month</t>
  </si>
  <si>
    <t>%Eskom (right axis)</t>
  </si>
  <si>
    <t>Private</t>
  </si>
  <si>
    <t>Eskom</t>
  </si>
  <si>
    <t>in thousand GWh</t>
  </si>
  <si>
    <t>Average monthly electricity available for distribution</t>
  </si>
  <si>
    <t xml:space="preserve">Statistics South Africa. GDP data. P01440. Excel spread sheet. </t>
  </si>
  <si>
    <t>Annual growth by sector</t>
  </si>
  <si>
    <t>Imports of electrical equipment</t>
  </si>
  <si>
    <t>Billions of constant (2023) rand, reflated with rebased CPI</t>
  </si>
  <si>
    <t>Source: SARS</t>
  </si>
  <si>
    <t>Source: Trading Economics. Interactive data site. Accessed at https://tradingeconomics.com/commodities  on 9 March 2022</t>
  </si>
  <si>
    <t>petroleum</t>
  </si>
  <si>
    <t>coal</t>
  </si>
  <si>
    <t>platinum</t>
  </si>
  <si>
    <t>gold</t>
  </si>
  <si>
    <t>iron ore</t>
  </si>
  <si>
    <t>6 June 2023</t>
  </si>
  <si>
    <t>7 March 2023</t>
  </si>
  <si>
    <t>6 Dec 2022</t>
  </si>
  <si>
    <t>7 Sept 2022</t>
  </si>
  <si>
    <t>7 June 2022</t>
  </si>
  <si>
    <t>9 March 2022</t>
  </si>
  <si>
    <t>24 Feb 2022</t>
  </si>
  <si>
    <t>30 Jan 2022</t>
  </si>
  <si>
    <t>30 Dec 2021</t>
  </si>
  <si>
    <t>30 Sept 2021</t>
  </si>
  <si>
    <t>7 June 2021</t>
  </si>
  <si>
    <t>3 Feb 2020</t>
  </si>
  <si>
    <t>Index of prices in current US dollars</t>
  </si>
  <si>
    <t xml:space="preserve">International commodity prices </t>
  </si>
  <si>
    <t>global financial crisis</t>
  </si>
  <si>
    <t>pre-pandemic</t>
  </si>
  <si>
    <t>pandemic recovery</t>
  </si>
  <si>
    <t>average</t>
  </si>
  <si>
    <t>year to first quarter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</si>
  <si>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</si>
  <si>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</si>
  <si>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</si>
  <si>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</si>
  <si>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</si>
  <si>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</si>
  <si>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</si>
  <si>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</si>
  <si>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</si>
  <si>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</si>
  <si>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</si>
  <si>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</si>
  <si>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</si>
  <si>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</si>
  <si>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</si>
  <si>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</si>
  <si>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2011 to 2020</t>
  </si>
  <si>
    <t>Formal</t>
  </si>
  <si>
    <t>Informal</t>
  </si>
  <si>
    <t>Domestic</t>
  </si>
  <si>
    <t>% informal
 (right axis)</t>
  </si>
  <si>
    <t>% domestic
 (right axis)</t>
  </si>
  <si>
    <t>employment ratio 
(a) (right axis)</t>
  </si>
  <si>
    <t>First quarter employment by sector, and employment ratio</t>
  </si>
  <si>
    <t xml:space="preserve">a. Employed as percentage of working-aged population. </t>
  </si>
  <si>
    <t>Statistics South Africa. QLFS Trends. Exce workbook. Publication P0211</t>
  </si>
  <si>
    <t>Change in employment by sector, first quarter to first quarter</t>
  </si>
  <si>
    <t>GDP  in constant (2023) R trns</t>
  </si>
  <si>
    <t>Seasonally adjusted and annualised, reflated with GDP deflator rebased to 2023</t>
  </si>
  <si>
    <t>average for 2010 to 2015 and 2015 to 2020, annual for 2020, 2021, 2022 and 2023; share of GDP in 2023 in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</si>
</sst>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"/>
    <numFmt numFmtId="168" formatCode="0.0%"/>
    <numFmt numFmtId="169" formatCode="_-* #,##0_-;\-* #,##0_-;_-* &quot;-&quot;??_-;_-@_-"/>
    <numFmt numFmtId="170" formatCode="_-* #,##0.0_-;\-* #,##0.0_-;_-* &quot;-&quot;??_-;_-@_-"/>
    <numFmt numFmtId="171" formatCode="###0"/>
    <numFmt numFmtId="172" formatCode="_ * #,##0.000_ ;_ * \-#,##0.000_ ;_ * &quot;-&quot;??_ ;_ @_ "/>
    <numFmt numFmtId="173" formatCode="_(* #,##0.00_);_(* \(#,##0.00\);_(* &quot;-&quot;??_);_(@_)"/>
    <numFmt numFmtId="174" formatCode="_(* #,##0_);_(* \(#,##0\);_(* &quot;-&quot;??_);_(@_)"/>
    <numFmt numFmtId="175" formatCode="[$-409]mmm\-yy;@"/>
    <numFmt numFmtId="176" formatCode="_-* #,##0.00000_-;\-* #,##0.00000_-;_-* &quot;-&quot;??_-;_-@_-"/>
    <numFmt numFmtId="177" formatCode="#,##0.0"/>
    <numFmt numFmtId="178" formatCode="0.000"/>
    <numFmt numFmtId="179" formatCode="0.00000"/>
    <numFmt numFmtId="180" formatCode="_(* #,##0.0000_);_(* \(#,##0.0000\);_(* &quot;-&quot;??_);_(@_)"/>
    <numFmt numFmtId="181" formatCode="[$-1C09]dd\ mmmm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0" tint="-0.249977111117893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165" fontId="5" fillId="0" borderId="0" xfId="3" applyNumberFormat="1" applyFont="1" applyFill="1" applyBorder="1"/>
    <xf numFmtId="0" fontId="5" fillId="0" borderId="0" xfId="4" applyFont="1"/>
    <xf numFmtId="0" fontId="5" fillId="0" borderId="0" xfId="3" applyNumberFormat="1" applyFont="1" applyFill="1" applyBorder="1"/>
    <xf numFmtId="1" fontId="5" fillId="0" borderId="0" xfId="4" applyNumberFormat="1" applyFont="1"/>
    <xf numFmtId="9" fontId="0" fillId="0" borderId="0" xfId="2" applyFont="1"/>
    <xf numFmtId="2" fontId="0" fillId="0" borderId="0" xfId="3" applyNumberFormat="1" applyFont="1" applyFill="1"/>
    <xf numFmtId="165" fontId="5" fillId="0" borderId="0" xfId="4" applyNumberFormat="1" applyFont="1"/>
    <xf numFmtId="166" fontId="5" fillId="0" borderId="0" xfId="1" applyNumberFormat="1" applyFont="1" applyFill="1" applyBorder="1"/>
    <xf numFmtId="166" fontId="5" fillId="0" borderId="0" xfId="4" applyNumberFormat="1" applyFont="1"/>
    <xf numFmtId="2" fontId="4" fillId="0" borderId="0" xfId="4" applyNumberFormat="1"/>
    <xf numFmtId="2" fontId="1" fillId="0" borderId="0" xfId="3" applyNumberFormat="1" applyFont="1" applyFill="1"/>
    <xf numFmtId="2" fontId="1" fillId="0" borderId="0" xfId="3" applyNumberFormat="1" applyFont="1" applyFill="1" applyBorder="1"/>
    <xf numFmtId="2" fontId="5" fillId="0" borderId="0" xfId="4" applyNumberFormat="1" applyFont="1"/>
    <xf numFmtId="1" fontId="0" fillId="0" borderId="0" xfId="0" applyNumberFormat="1"/>
    <xf numFmtId="0" fontId="6" fillId="0" borderId="0" xfId="0" applyFont="1"/>
    <xf numFmtId="165" fontId="0" fillId="0" borderId="0" xfId="1" applyNumberFormat="1" applyFont="1"/>
    <xf numFmtId="166" fontId="0" fillId="0" borderId="0" xfId="1" applyNumberFormat="1" applyFont="1"/>
    <xf numFmtId="164" fontId="0" fillId="0" borderId="0" xfId="1" applyFont="1"/>
    <xf numFmtId="0" fontId="7" fillId="0" borderId="0" xfId="0" applyFont="1"/>
    <xf numFmtId="0" fontId="2" fillId="0" borderId="0" xfId="0" applyFont="1"/>
    <xf numFmtId="165" fontId="6" fillId="0" borderId="0" xfId="1" applyNumberFormat="1" applyFont="1"/>
    <xf numFmtId="0" fontId="8" fillId="0" borderId="0" xfId="0" applyFont="1"/>
    <xf numFmtId="166" fontId="2" fillId="0" borderId="0" xfId="1" applyNumberFormat="1" applyFont="1" applyAlignment="1"/>
    <xf numFmtId="166" fontId="9" fillId="0" borderId="0" xfId="1" applyNumberFormat="1" applyFont="1"/>
    <xf numFmtId="166" fontId="9" fillId="0" borderId="0" xfId="1" applyNumberFormat="1" applyFont="1" applyAlignment="1">
      <alignment horizontal="center"/>
    </xf>
    <xf numFmtId="166" fontId="6" fillId="0" borderId="0" xfId="1" applyNumberFormat="1" applyFont="1"/>
    <xf numFmtId="2" fontId="6" fillId="0" borderId="0" xfId="0" applyNumberFormat="1" applyFont="1"/>
    <xf numFmtId="167" fontId="6" fillId="0" borderId="0" xfId="0" applyNumberFormat="1" applyFont="1"/>
    <xf numFmtId="168" fontId="6" fillId="0" borderId="0" xfId="2" applyNumberFormat="1" applyFont="1"/>
    <xf numFmtId="164" fontId="6" fillId="0" borderId="0" xfId="1" applyFont="1"/>
    <xf numFmtId="2" fontId="0" fillId="0" borderId="0" xfId="0" applyNumberFormat="1"/>
    <xf numFmtId="166" fontId="9" fillId="0" borderId="1" xfId="1" applyNumberFormat="1" applyFont="1" applyBorder="1"/>
    <xf numFmtId="2" fontId="6" fillId="0" borderId="1" xfId="0" applyNumberFormat="1" applyFont="1" applyBorder="1"/>
    <xf numFmtId="166" fontId="6" fillId="0" borderId="1" xfId="1" applyNumberFormat="1" applyFont="1" applyBorder="1"/>
    <xf numFmtId="9" fontId="6" fillId="0" borderId="1" xfId="2" applyFont="1" applyBorder="1"/>
    <xf numFmtId="166" fontId="6" fillId="0" borderId="0" xfId="1" applyNumberFormat="1" applyFont="1" applyBorder="1"/>
    <xf numFmtId="164" fontId="6" fillId="0" borderId="0" xfId="1" applyFont="1" applyBorder="1"/>
    <xf numFmtId="168" fontId="6" fillId="0" borderId="0" xfId="2" applyNumberFormat="1" applyFont="1" applyBorder="1"/>
    <xf numFmtId="165" fontId="0" fillId="0" borderId="0" xfId="0" applyNumberFormat="1"/>
    <xf numFmtId="165" fontId="6" fillId="0" borderId="0" xfId="5" applyNumberFormat="1" applyFont="1"/>
    <xf numFmtId="165" fontId="0" fillId="0" borderId="0" xfId="5" applyNumberFormat="1" applyFont="1"/>
    <xf numFmtId="165" fontId="2" fillId="0" borderId="0" xfId="5" applyNumberFormat="1" applyFont="1"/>
    <xf numFmtId="0" fontId="1" fillId="0" borderId="0" xfId="5" applyNumberFormat="1" applyFont="1"/>
    <xf numFmtId="0" fontId="6" fillId="0" borderId="0" xfId="5" applyNumberFormat="1" applyFont="1" applyAlignment="1">
      <alignment horizontal="left" indent="1"/>
    </xf>
    <xf numFmtId="1" fontId="1" fillId="0" borderId="0" xfId="5" applyNumberFormat="1" applyFont="1"/>
    <xf numFmtId="0" fontId="1" fillId="0" borderId="0" xfId="5" applyNumberFormat="1" applyFont="1" applyFill="1"/>
    <xf numFmtId="0" fontId="6" fillId="0" borderId="0" xfId="5" applyNumberFormat="1" applyFont="1"/>
    <xf numFmtId="0" fontId="0" fillId="0" borderId="0" xfId="5" applyNumberFormat="1" applyFont="1"/>
    <xf numFmtId="1" fontId="6" fillId="0" borderId="0" xfId="5" applyNumberFormat="1" applyFont="1" applyFill="1"/>
    <xf numFmtId="165" fontId="6" fillId="0" borderId="0" xfId="5" applyNumberFormat="1" applyFont="1" applyFill="1"/>
    <xf numFmtId="1" fontId="6" fillId="0" borderId="0" xfId="5" applyNumberFormat="1" applyFont="1"/>
    <xf numFmtId="9" fontId="6" fillId="0" borderId="0" xfId="2" applyFont="1"/>
    <xf numFmtId="1" fontId="6" fillId="0" borderId="0" xfId="5" applyNumberFormat="1" applyFont="1" applyAlignment="1">
      <alignment horizontal="right"/>
    </xf>
    <xf numFmtId="166" fontId="0" fillId="0" borderId="0" xfId="5" applyNumberFormat="1" applyFont="1"/>
    <xf numFmtId="165" fontId="6" fillId="0" borderId="0" xfId="5" applyNumberFormat="1" applyFont="1" applyAlignment="1">
      <alignment horizontal="right"/>
    </xf>
    <xf numFmtId="169" fontId="0" fillId="0" borderId="0" xfId="6" applyNumberFormat="1" applyFont="1"/>
    <xf numFmtId="165" fontId="10" fillId="0" borderId="0" xfId="5" applyNumberFormat="1" applyFont="1"/>
    <xf numFmtId="165" fontId="6" fillId="0" borderId="0" xfId="0" applyNumberFormat="1" applyFont="1"/>
    <xf numFmtId="1" fontId="6" fillId="0" borderId="0" xfId="0" applyNumberFormat="1" applyFont="1"/>
    <xf numFmtId="0" fontId="11" fillId="0" borderId="0" xfId="0" applyFont="1"/>
    <xf numFmtId="3" fontId="0" fillId="0" borderId="0" xfId="0" applyNumberFormat="1"/>
    <xf numFmtId="3" fontId="6" fillId="0" borderId="0" xfId="0" applyNumberFormat="1" applyFont="1"/>
    <xf numFmtId="169" fontId="0" fillId="0" borderId="0" xfId="6" applyNumberFormat="1" applyFont="1" applyAlignment="1">
      <alignment horizontal="left"/>
    </xf>
    <xf numFmtId="169" fontId="0" fillId="0" borderId="0" xfId="6" applyNumberFormat="1" applyFont="1" applyAlignment="1">
      <alignment horizontal="center"/>
    </xf>
    <xf numFmtId="169" fontId="0" fillId="0" borderId="0" xfId="6" applyNumberFormat="1" applyFont="1" applyAlignment="1">
      <alignment horizontal="left" wrapText="1"/>
    </xf>
    <xf numFmtId="170" fontId="0" fillId="0" borderId="0" xfId="6" applyNumberFormat="1" applyFont="1"/>
    <xf numFmtId="165" fontId="0" fillId="0" borderId="0" xfId="5" applyNumberFormat="1" applyFont="1" applyFill="1"/>
    <xf numFmtId="1" fontId="0" fillId="0" borderId="0" xfId="5" applyNumberFormat="1" applyFont="1" applyFill="1"/>
    <xf numFmtId="1" fontId="0" fillId="0" borderId="0" xfId="5" applyNumberFormat="1" applyFont="1"/>
    <xf numFmtId="168" fontId="0" fillId="0" borderId="0" xfId="2" applyNumberFormat="1" applyFont="1"/>
    <xf numFmtId="168" fontId="0" fillId="0" borderId="0" xfId="2" applyNumberFormat="1" applyFont="1" applyBorder="1"/>
    <xf numFmtId="168" fontId="0" fillId="0" borderId="0" xfId="2" applyNumberFormat="1" applyFont="1" applyAlignment="1"/>
    <xf numFmtId="168" fontId="0" fillId="0" borderId="0" xfId="2" applyNumberFormat="1" applyFont="1" applyFill="1" applyAlignment="1"/>
    <xf numFmtId="0" fontId="9" fillId="0" borderId="0" xfId="0" applyFont="1"/>
    <xf numFmtId="3" fontId="9" fillId="0" borderId="0" xfId="0" applyNumberFormat="1" applyFont="1"/>
    <xf numFmtId="0" fontId="0" fillId="0" borderId="0" xfId="0" applyAlignment="1">
      <alignment horizontal="left"/>
    </xf>
    <xf numFmtId="169" fontId="0" fillId="0" borderId="0" xfId="0" applyNumberFormat="1"/>
    <xf numFmtId="0" fontId="10" fillId="0" borderId="0" xfId="8"/>
    <xf numFmtId="0" fontId="0" fillId="0" borderId="0" xfId="6" applyNumberFormat="1" applyFont="1"/>
    <xf numFmtId="17" fontId="0" fillId="0" borderId="0" xfId="0" applyNumberFormat="1"/>
    <xf numFmtId="167" fontId="0" fillId="0" borderId="0" xfId="0" applyNumberFormat="1"/>
    <xf numFmtId="9" fontId="6" fillId="0" borderId="0" xfId="2" applyFont="1" applyFill="1"/>
    <xf numFmtId="165" fontId="5" fillId="0" borderId="0" xfId="7" applyNumberFormat="1" applyFont="1" applyFill="1" applyBorder="1" applyAlignment="1"/>
    <xf numFmtId="1" fontId="6" fillId="0" borderId="0" xfId="2" applyNumberFormat="1" applyFont="1" applyFill="1"/>
    <xf numFmtId="169" fontId="6" fillId="0" borderId="0" xfId="6" applyNumberFormat="1" applyFont="1" applyFill="1"/>
    <xf numFmtId="1" fontId="6" fillId="0" borderId="0" xfId="2" applyNumberFormat="1" applyFont="1" applyFill="1" applyAlignment="1"/>
    <xf numFmtId="171" fontId="5" fillId="0" borderId="0" xfId="0" applyNumberFormat="1" applyFont="1"/>
    <xf numFmtId="0" fontId="6" fillId="0" borderId="0" xfId="0" applyFont="1" applyAlignment="1">
      <alignment horizontal="left"/>
    </xf>
    <xf numFmtId="171" fontId="6" fillId="0" borderId="0" xfId="0" applyNumberFormat="1" applyFont="1"/>
    <xf numFmtId="0" fontId="0" fillId="0" borderId="0" xfId="5" applyNumberFormat="1" applyFont="1" applyFill="1"/>
    <xf numFmtId="0" fontId="3" fillId="0" borderId="0" xfId="9" applyFont="1"/>
    <xf numFmtId="165" fontId="2" fillId="0" borderId="0" xfId="5" quotePrefix="1" applyNumberFormat="1" applyFont="1"/>
    <xf numFmtId="0" fontId="2" fillId="0" borderId="0" xfId="5" applyNumberFormat="1" applyFont="1"/>
    <xf numFmtId="0" fontId="2" fillId="0" borderId="0" xfId="5" quotePrefix="1" applyNumberFormat="1" applyFont="1"/>
    <xf numFmtId="165" fontId="0" fillId="0" borderId="0" xfId="5" quotePrefix="1" applyNumberFormat="1" applyFont="1"/>
    <xf numFmtId="3" fontId="10" fillId="0" borderId="0" xfId="9" applyNumberFormat="1"/>
    <xf numFmtId="9" fontId="10" fillId="0" borderId="0" xfId="2" applyFont="1"/>
    <xf numFmtId="164" fontId="0" fillId="0" borderId="0" xfId="5" quotePrefix="1" applyFont="1"/>
    <xf numFmtId="172" fontId="0" fillId="0" borderId="0" xfId="5" quotePrefix="1" applyNumberFormat="1" applyFont="1"/>
    <xf numFmtId="1" fontId="10" fillId="0" borderId="0" xfId="9" applyNumberFormat="1"/>
    <xf numFmtId="174" fontId="10" fillId="0" borderId="0" xfId="10" quotePrefix="1" applyNumberFormat="1" applyFont="1"/>
    <xf numFmtId="9" fontId="0" fillId="0" borderId="0" xfId="2" quotePrefix="1" applyFont="1" applyFill="1"/>
    <xf numFmtId="0" fontId="10" fillId="0" borderId="0" xfId="9"/>
    <xf numFmtId="165" fontId="6" fillId="0" borderId="0" xfId="5" quotePrefix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5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70" fontId="13" fillId="0" borderId="0" xfId="6" applyNumberFormat="1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9" fontId="13" fillId="0" borderId="0" xfId="2" applyFont="1" applyAlignment="1">
      <alignment vertical="center"/>
    </xf>
    <xf numFmtId="169" fontId="13" fillId="0" borderId="0" xfId="6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168" fontId="13" fillId="0" borderId="0" xfId="2" applyNumberFormat="1" applyFont="1" applyAlignment="1">
      <alignment vertical="center"/>
    </xf>
    <xf numFmtId="169" fontId="13" fillId="0" borderId="0" xfId="6" applyNumberFormat="1" applyFont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vertical="center"/>
    </xf>
    <xf numFmtId="43" fontId="13" fillId="0" borderId="0" xfId="6" applyFont="1" applyAlignment="1">
      <alignment vertical="center"/>
    </xf>
    <xf numFmtId="176" fontId="13" fillId="0" borderId="0" xfId="6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0" fontId="15" fillId="0" borderId="0" xfId="0" applyFont="1"/>
    <xf numFmtId="170" fontId="0" fillId="0" borderId="0" xfId="0" applyNumberFormat="1"/>
    <xf numFmtId="3" fontId="16" fillId="0" borderId="0" xfId="0" applyNumberFormat="1" applyFont="1" applyAlignment="1">
      <alignment vertical="center"/>
    </xf>
    <xf numFmtId="43" fontId="16" fillId="0" borderId="0" xfId="6" applyFont="1" applyAlignment="1">
      <alignment vertical="center"/>
    </xf>
    <xf numFmtId="177" fontId="16" fillId="0" borderId="0" xfId="0" applyNumberFormat="1" applyFont="1" applyAlignment="1">
      <alignment vertical="center"/>
    </xf>
    <xf numFmtId="43" fontId="16" fillId="0" borderId="0" xfId="6" applyFont="1" applyFill="1" applyAlignment="1">
      <alignment vertical="center"/>
    </xf>
    <xf numFmtId="177" fontId="13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7" fontId="17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3" fontId="17" fillId="0" borderId="0" xfId="0" applyNumberFormat="1" applyFont="1" applyAlignment="1">
      <alignment vertical="center"/>
    </xf>
    <xf numFmtId="177" fontId="17" fillId="0" borderId="0" xfId="0" applyNumberFormat="1" applyFont="1" applyAlignment="1">
      <alignment vertical="center"/>
    </xf>
    <xf numFmtId="168" fontId="19" fillId="0" borderId="0" xfId="2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180" fontId="13" fillId="0" borderId="0" xfId="11" applyNumberFormat="1" applyFont="1" applyAlignment="1">
      <alignment vertical="center"/>
    </xf>
    <xf numFmtId="180" fontId="13" fillId="0" borderId="0" xfId="11" applyNumberFormat="1" applyFont="1" applyFill="1" applyAlignment="1">
      <alignment vertical="center"/>
    </xf>
    <xf numFmtId="168" fontId="13" fillId="0" borderId="0" xfId="2" applyNumberFormat="1" applyFont="1" applyFill="1" applyAlignment="1">
      <alignment vertical="center"/>
    </xf>
    <xf numFmtId="173" fontId="13" fillId="0" borderId="0" xfId="11" applyFont="1" applyFill="1" applyAlignment="1">
      <alignment vertical="center"/>
    </xf>
    <xf numFmtId="180" fontId="0" fillId="0" borderId="0" xfId="11" applyNumberFormat="1" applyFont="1"/>
    <xf numFmtId="0" fontId="13" fillId="0" borderId="0" xfId="0" applyFont="1" applyAlignment="1">
      <alignment vertical="center" wrapText="1"/>
    </xf>
    <xf numFmtId="174" fontId="13" fillId="0" borderId="0" xfId="11" applyNumberFormat="1" applyFont="1" applyAlignment="1">
      <alignment vertical="center"/>
    </xf>
    <xf numFmtId="170" fontId="0" fillId="0" borderId="0" xfId="2" applyNumberFormat="1" applyFont="1"/>
    <xf numFmtId="14" fontId="0" fillId="0" borderId="0" xfId="6" applyNumberFormat="1" applyFont="1"/>
    <xf numFmtId="1" fontId="0" fillId="0" borderId="0" xfId="6" applyNumberFormat="1" applyFont="1"/>
    <xf numFmtId="181" fontId="0" fillId="0" borderId="0" xfId="6" applyNumberFormat="1" applyFont="1"/>
    <xf numFmtId="181" fontId="0" fillId="0" borderId="0" xfId="0" applyNumberFormat="1"/>
    <xf numFmtId="181" fontId="0" fillId="0" borderId="0" xfId="2" applyNumberFormat="1" applyFont="1"/>
    <xf numFmtId="181" fontId="0" fillId="0" borderId="0" xfId="6" quotePrefix="1" applyNumberFormat="1" applyFont="1"/>
    <xf numFmtId="0" fontId="14" fillId="0" borderId="0" xfId="0" applyFont="1"/>
    <xf numFmtId="49" fontId="16" fillId="2" borderId="0" xfId="0" applyNumberFormat="1" applyFont="1" applyFill="1"/>
    <xf numFmtId="3" fontId="16" fillId="0" borderId="0" xfId="0" applyNumberFormat="1" applyFont="1" applyAlignment="1">
      <alignment horizontal="center" vertical="center"/>
    </xf>
    <xf numFmtId="168" fontId="14" fillId="0" borderId="0" xfId="2" applyNumberFormat="1" applyFont="1" applyAlignment="1"/>
    <xf numFmtId="9" fontId="14" fillId="0" borderId="0" xfId="2" applyFont="1" applyAlignment="1"/>
    <xf numFmtId="9" fontId="14" fillId="0" borderId="0" xfId="2" applyFont="1" applyBorder="1" applyAlignment="1">
      <alignment horizontal="right"/>
    </xf>
    <xf numFmtId="0" fontId="16" fillId="0" borderId="0" xfId="0" applyFont="1"/>
    <xf numFmtId="177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/>
    </xf>
    <xf numFmtId="170" fontId="6" fillId="0" borderId="0" xfId="0" applyNumberFormat="1" applyFont="1"/>
  </cellXfs>
  <cellStyles count="12">
    <cellStyle name="Comma" xfId="1" builtinId="3"/>
    <cellStyle name="Comma 2" xfId="6" xr:uid="{92208DD9-C092-43A6-8344-B18950170286}"/>
    <cellStyle name="Comma 2 2" xfId="11" xr:uid="{34057CD0-C40A-4848-B91F-26A0DBDDD258}"/>
    <cellStyle name="Comma 2 3" xfId="5" xr:uid="{5A8C693F-B622-4E8F-861D-B530C49CD2FC}"/>
    <cellStyle name="Comma 3 2" xfId="10" xr:uid="{8D991EB8-B9DF-4925-9A22-590844E81D7C}"/>
    <cellStyle name="Comma 7" xfId="3" xr:uid="{0EE4AAED-83A8-49E7-9777-54CAEAC65E5F}"/>
    <cellStyle name="Comma 9" xfId="7" xr:uid="{73894A7B-2D4B-4547-8C73-F335AC407C60}"/>
    <cellStyle name="Normal" xfId="0" builtinId="0"/>
    <cellStyle name="Normal 2" xfId="9" xr:uid="{7C9FB6AE-923A-4DDF-983A-63AE17280AF3}"/>
    <cellStyle name="Normal 8 2" xfId="8" xr:uid="{1CB581F2-F3CB-41D9-9642-6CCA1B9B253B}"/>
    <cellStyle name="Normal 9" xfId="4" xr:uid="{7FCF8B40-6810-495F-AB62-B72374E1C6F6}"/>
    <cellStyle name="Percent" xfId="2" builtinId="5"/>
  </cellStyles>
  <dxfs count="6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54-4967-A5C4-FC167822A906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54-4967-A5C4-FC167822A906}"/>
              </c:ext>
            </c:extLst>
          </c:dPt>
          <c:dPt>
            <c:idx val="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54-4967-A5C4-FC167822A906}"/>
              </c:ext>
            </c:extLst>
          </c:dPt>
          <c:dPt>
            <c:idx val="5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54-4967-A5C4-FC167822A906}"/>
              </c:ext>
            </c:extLst>
          </c:dPt>
          <c:dPt>
            <c:idx val="5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54-4967-A5C4-FC167822A906}"/>
              </c:ext>
            </c:extLst>
          </c:dPt>
          <c:dPt>
            <c:idx val="58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54-4967-A5C4-FC167822A906}"/>
              </c:ext>
            </c:extLst>
          </c:dPt>
          <c:dPt>
            <c:idx val="5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54-4967-A5C4-FC167822A906}"/>
              </c:ext>
            </c:extLst>
          </c:dPt>
          <c:dPt>
            <c:idx val="6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54-4967-A5C4-FC167822A906}"/>
              </c:ext>
            </c:extLst>
          </c:dPt>
          <c:dPt>
            <c:idx val="6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E54-4967-A5C4-FC167822A906}"/>
              </c:ext>
            </c:extLst>
          </c:dPt>
          <c:dPt>
            <c:idx val="7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E54-4967-A5C4-FC167822A906}"/>
              </c:ext>
            </c:extLst>
          </c:dPt>
          <c:dPt>
            <c:idx val="8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E54-4967-A5C4-FC167822A906}"/>
              </c:ext>
            </c:extLst>
          </c:dPt>
          <c:dPt>
            <c:idx val="8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E54-4967-A5C4-FC167822A906}"/>
              </c:ext>
            </c:extLst>
          </c:dPt>
          <c:dPt>
            <c:idx val="8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E54-4967-A5C4-FC167822A906}"/>
              </c:ext>
            </c:extLst>
          </c:dPt>
          <c:dPt>
            <c:idx val="8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E54-4967-A5C4-FC167822A906}"/>
              </c:ext>
            </c:extLst>
          </c:dPt>
          <c:dPt>
            <c:idx val="9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E54-4967-A5C4-FC167822A906}"/>
              </c:ext>
            </c:extLst>
          </c:dPt>
          <c:dPt>
            <c:idx val="9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E54-4967-A5C4-FC167822A906}"/>
              </c:ext>
            </c:extLst>
          </c:dPt>
          <c:dPt>
            <c:idx val="96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E54-4967-A5C4-FC167822A906}"/>
              </c:ext>
            </c:extLst>
          </c:dPt>
          <c:dPt>
            <c:idx val="9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E54-4967-A5C4-FC167822A906}"/>
              </c:ext>
            </c:extLst>
          </c:dPt>
          <c:dPt>
            <c:idx val="10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E54-4967-A5C4-FC167822A906}"/>
              </c:ext>
            </c:extLst>
          </c:dPt>
          <c:dPt>
            <c:idx val="10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E54-4967-A5C4-FC167822A906}"/>
              </c:ext>
            </c:extLst>
          </c:dPt>
          <c:dPt>
            <c:idx val="10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E54-4967-A5C4-FC167822A906}"/>
              </c:ext>
            </c:extLst>
          </c:dPt>
          <c:dPt>
            <c:idx val="11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E54-4967-A5C4-FC167822A906}"/>
              </c:ext>
            </c:extLst>
          </c:dPt>
          <c:dPt>
            <c:idx val="11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E54-4967-A5C4-FC167822A906}"/>
              </c:ext>
            </c:extLst>
          </c:dPt>
          <c:dPt>
            <c:idx val="114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E54-4967-A5C4-FC167822A906}"/>
              </c:ext>
            </c:extLst>
          </c:dPt>
          <c:dPt>
            <c:idx val="11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E54-4967-A5C4-FC167822A906}"/>
              </c:ext>
            </c:extLst>
          </c:dPt>
          <c:cat>
            <c:numRef>
              <c:f>'1. Quarterly change in GDP'!$A$4:$A$120</c:f>
              <c:numCache>
                <c:formatCode>General</c:formatCode>
                <c:ptCount val="117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  <c:pt idx="112">
                  <c:v>2022</c:v>
                </c:pt>
                <c:pt idx="116">
                  <c:v>2023</c:v>
                </c:pt>
              </c:numCache>
            </c:numRef>
          </c:cat>
          <c:val>
            <c:numRef>
              <c:f>'1. Quarterly change in GDP'!$B$4:$B$120</c:f>
              <c:numCache>
                <c:formatCode>0.0%</c:formatCode>
                <c:ptCount val="117"/>
                <c:pt idx="0">
                  <c:v>-4.7133492258133458E-4</c:v>
                </c:pt>
                <c:pt idx="1">
                  <c:v>9.7566198637673018E-3</c:v>
                </c:pt>
                <c:pt idx="2">
                  <c:v>1.1245152337437947E-2</c:v>
                </c:pt>
                <c:pt idx="3">
                  <c:v>1.8582953859177076E-2</c:v>
                </c:pt>
                <c:pt idx="4">
                  <c:v>2.4994674568008524E-3</c:v>
                </c:pt>
                <c:pt idx="5">
                  <c:v>2.8748405134577659E-3</c:v>
                </c:pt>
                <c:pt idx="6">
                  <c:v>6.6346296747230582E-3</c:v>
                </c:pt>
                <c:pt idx="7">
                  <c:v>3.3636667019540933E-3</c:v>
                </c:pt>
                <c:pt idx="8">
                  <c:v>1.8524983038061604E-2</c:v>
                </c:pt>
                <c:pt idx="9">
                  <c:v>1.1913589158366822E-2</c:v>
                </c:pt>
                <c:pt idx="10">
                  <c:v>1.1914841545854538E-2</c:v>
                </c:pt>
                <c:pt idx="11">
                  <c:v>9.3817146318699862E-3</c:v>
                </c:pt>
                <c:pt idx="12">
                  <c:v>4.6421677875430056E-3</c:v>
                </c:pt>
                <c:pt idx="13">
                  <c:v>6.2741089497306834E-3</c:v>
                </c:pt>
                <c:pt idx="14">
                  <c:v>9.9423784325125553E-4</c:v>
                </c:pt>
                <c:pt idx="15">
                  <c:v>1.3815333373434768E-4</c:v>
                </c:pt>
                <c:pt idx="16">
                  <c:v>2.6270385036457622E-3</c:v>
                </c:pt>
                <c:pt idx="17">
                  <c:v>1.414253049444758E-3</c:v>
                </c:pt>
                <c:pt idx="18">
                  <c:v>-2.1903341686316802E-3</c:v>
                </c:pt>
                <c:pt idx="19">
                  <c:v>9.6284345307862118E-4</c:v>
                </c:pt>
                <c:pt idx="20">
                  <c:v>9.6106895421861349E-3</c:v>
                </c:pt>
                <c:pt idx="21">
                  <c:v>7.9589020389099208E-3</c:v>
                </c:pt>
                <c:pt idx="22">
                  <c:v>1.0918972593946474E-2</c:v>
                </c:pt>
                <c:pt idx="23">
                  <c:v>1.0999821584012581E-2</c:v>
                </c:pt>
                <c:pt idx="24">
                  <c:v>1.1688399926261583E-2</c:v>
                </c:pt>
                <c:pt idx="25">
                  <c:v>9.1999078327755779E-3</c:v>
                </c:pt>
                <c:pt idx="26">
                  <c:v>9.9039428763350035E-3</c:v>
                </c:pt>
                <c:pt idx="27">
                  <c:v>8.5095467046614193E-3</c:v>
                </c:pt>
                <c:pt idx="28">
                  <c:v>6.1451184646779122E-3</c:v>
                </c:pt>
                <c:pt idx="29">
                  <c:v>4.9970441205888783E-3</c:v>
                </c:pt>
                <c:pt idx="30">
                  <c:v>2.6574794215044051E-3</c:v>
                </c:pt>
                <c:pt idx="31">
                  <c:v>7.6932290380802293E-3</c:v>
                </c:pt>
                <c:pt idx="32">
                  <c:v>1.0860090271194611E-2</c:v>
                </c:pt>
                <c:pt idx="33">
                  <c:v>1.2688591870982702E-2</c:v>
                </c:pt>
                <c:pt idx="34">
                  <c:v>1.1318294922630923E-2</c:v>
                </c:pt>
                <c:pt idx="35">
                  <c:v>8.3198863115936383E-3</c:v>
                </c:pt>
                <c:pt idx="36">
                  <c:v>6.3476230694994307E-3</c:v>
                </c:pt>
                <c:pt idx="37">
                  <c:v>4.8836948048669448E-3</c:v>
                </c:pt>
                <c:pt idx="38">
                  <c:v>5.4269059072238335E-3</c:v>
                </c:pt>
                <c:pt idx="39">
                  <c:v>5.7693128266878002E-3</c:v>
                </c:pt>
                <c:pt idx="40">
                  <c:v>1.513781621841348E-2</c:v>
                </c:pt>
                <c:pt idx="41">
                  <c:v>1.3974499245385852E-2</c:v>
                </c:pt>
                <c:pt idx="42">
                  <c:v>1.6351179575896158E-2</c:v>
                </c:pt>
                <c:pt idx="43">
                  <c:v>1.0679301033353683E-2</c:v>
                </c:pt>
                <c:pt idx="44">
                  <c:v>1.0165997447253439E-2</c:v>
                </c:pt>
                <c:pt idx="45">
                  <c:v>1.7945539735341853E-2</c:v>
                </c:pt>
                <c:pt idx="46">
                  <c:v>1.3636185403032242E-2</c:v>
                </c:pt>
                <c:pt idx="47">
                  <c:v>6.6935606296185668E-3</c:v>
                </c:pt>
                <c:pt idx="48">
                  <c:v>1.7571684316958214E-2</c:v>
                </c:pt>
                <c:pt idx="49">
                  <c:v>1.4202436253424988E-2</c:v>
                </c:pt>
                <c:pt idx="50">
                  <c:v>1.3811529745072493E-2</c:v>
                </c:pt>
                <c:pt idx="51">
                  <c:v>1.3828179232528992E-2</c:v>
                </c:pt>
                <c:pt idx="52">
                  <c:v>1.6236720047158926E-2</c:v>
                </c:pt>
                <c:pt idx="53">
                  <c:v>8.1955799541209018E-3</c:v>
                </c:pt>
                <c:pt idx="54">
                  <c:v>1.1719351832540914E-2</c:v>
                </c:pt>
                <c:pt idx="55">
                  <c:v>1.4170797245472988E-2</c:v>
                </c:pt>
                <c:pt idx="56">
                  <c:v>4.200052698526191E-3</c:v>
                </c:pt>
                <c:pt idx="57">
                  <c:v>1.2208871395048337E-2</c:v>
                </c:pt>
                <c:pt idx="58">
                  <c:v>2.3893335016145212E-3</c:v>
                </c:pt>
                <c:pt idx="59">
                  <c:v>-5.6924852404030002E-3</c:v>
                </c:pt>
                <c:pt idx="60">
                  <c:v>-1.5555425976118475E-2</c:v>
                </c:pt>
                <c:pt idx="61">
                  <c:v>-3.4321137221483555E-3</c:v>
                </c:pt>
                <c:pt idx="62">
                  <c:v>2.3190719909902402E-3</c:v>
                </c:pt>
                <c:pt idx="63">
                  <c:v>6.6697167932647794E-3</c:v>
                </c:pt>
                <c:pt idx="64">
                  <c:v>1.1667249068162411E-2</c:v>
                </c:pt>
                <c:pt idx="65">
                  <c:v>8.394119791030219E-3</c:v>
                </c:pt>
                <c:pt idx="66">
                  <c:v>8.9024630823741902E-3</c:v>
                </c:pt>
                <c:pt idx="67">
                  <c:v>9.3078134346715746E-3</c:v>
                </c:pt>
                <c:pt idx="68">
                  <c:v>9.8480169218579938E-3</c:v>
                </c:pt>
                <c:pt idx="69">
                  <c:v>5.596715133178165E-3</c:v>
                </c:pt>
                <c:pt idx="70">
                  <c:v>4.1377111629474772E-3</c:v>
                </c:pt>
                <c:pt idx="71">
                  <c:v>6.8408623596842855E-3</c:v>
                </c:pt>
                <c:pt idx="72">
                  <c:v>5.6684325344733555E-3</c:v>
                </c:pt>
                <c:pt idx="73">
                  <c:v>8.3473352076288698E-3</c:v>
                </c:pt>
                <c:pt idx="74">
                  <c:v>4.0655842081378513E-3</c:v>
                </c:pt>
                <c:pt idx="75">
                  <c:v>4.7694280200250017E-3</c:v>
                </c:pt>
                <c:pt idx="76">
                  <c:v>7.7602471495237246E-3</c:v>
                </c:pt>
                <c:pt idx="77">
                  <c:v>7.2737858352649454E-3</c:v>
                </c:pt>
                <c:pt idx="78">
                  <c:v>4.7445959749716771E-3</c:v>
                </c:pt>
                <c:pt idx="79">
                  <c:v>5.3835202912677627E-3</c:v>
                </c:pt>
                <c:pt idx="80">
                  <c:v>-1.3793495052292215E-3</c:v>
                </c:pt>
                <c:pt idx="81">
                  <c:v>3.9466659953117933E-3</c:v>
                </c:pt>
                <c:pt idx="82">
                  <c:v>4.8057925605446972E-3</c:v>
                </c:pt>
                <c:pt idx="83">
                  <c:v>7.4877563834854222E-3</c:v>
                </c:pt>
                <c:pt idx="84">
                  <c:v>7.2235218227727493E-3</c:v>
                </c:pt>
                <c:pt idx="85">
                  <c:v>-8.442626298788114E-3</c:v>
                </c:pt>
                <c:pt idx="86">
                  <c:v>4.5042400976491592E-3</c:v>
                </c:pt>
                <c:pt idx="87">
                  <c:v>4.3346618430486483E-3</c:v>
                </c:pt>
                <c:pt idx="88">
                  <c:v>2.3886475790229067E-3</c:v>
                </c:pt>
                <c:pt idx="89">
                  <c:v>9.6213852476267903E-4</c:v>
                </c:pt>
                <c:pt idx="90">
                  <c:v>-1.2183101536766827E-4</c:v>
                </c:pt>
                <c:pt idx="91">
                  <c:v>8.4913562659250097E-4</c:v>
                </c:pt>
                <c:pt idx="92">
                  <c:v>4.7212570114936181E-3</c:v>
                </c:pt>
                <c:pt idx="93">
                  <c:v>5.4530290939673876E-3</c:v>
                </c:pt>
                <c:pt idx="94">
                  <c:v>1.8389597941168567E-3</c:v>
                </c:pt>
                <c:pt idx="95">
                  <c:v>3.9336109943264308E-3</c:v>
                </c:pt>
                <c:pt idx="96">
                  <c:v>5.2902451784919702E-3</c:v>
                </c:pt>
                <c:pt idx="97">
                  <c:v>-2.4865571563448263E-3</c:v>
                </c:pt>
                <c:pt idx="98">
                  <c:v>1.2298210152111189E-2</c:v>
                </c:pt>
                <c:pt idx="99">
                  <c:v>2.7749492677291432E-3</c:v>
                </c:pt>
                <c:pt idx="100">
                  <c:v>-8.7343448163600401E-3</c:v>
                </c:pt>
                <c:pt idx="101">
                  <c:v>4.5221080931374669E-3</c:v>
                </c:pt>
                <c:pt idx="102">
                  <c:v>1.0510848777030013E-3</c:v>
                </c:pt>
                <c:pt idx="103">
                  <c:v>-3.6211979394717986E-4</c:v>
                </c:pt>
                <c:pt idx="104">
                  <c:v>2.3592960868581425E-3</c:v>
                </c:pt>
                <c:pt idx="105">
                  <c:v>-0.16889937300817437</c:v>
                </c:pt>
                <c:pt idx="106">
                  <c:v>0.13730038871426165</c:v>
                </c:pt>
                <c:pt idx="107">
                  <c:v>2.742001960480267E-2</c:v>
                </c:pt>
                <c:pt idx="108">
                  <c:v>6.4123652329326486E-3</c:v>
                </c:pt>
                <c:pt idx="109">
                  <c:v>1.2978612776625376E-2</c:v>
                </c:pt>
                <c:pt idx="110">
                  <c:v>-1.8752521909920383E-2</c:v>
                </c:pt>
                <c:pt idx="111">
                  <c:v>1.3729889292058761E-2</c:v>
                </c:pt>
                <c:pt idx="112">
                  <c:v>1.5320766910041472E-2</c:v>
                </c:pt>
                <c:pt idx="113">
                  <c:v>-8.3676207869720631E-3</c:v>
                </c:pt>
                <c:pt idx="114">
                  <c:v>1.773960027046706E-2</c:v>
                </c:pt>
                <c:pt idx="115">
                  <c:v>-1.0940636764512957E-2</c:v>
                </c:pt>
                <c:pt idx="116">
                  <c:v>3.5858564936845916E-3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E54-4967-A5C4-FC167822A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 Empl trends and ratio'!$A$6</c:f>
              <c:strCache>
                <c:ptCount val="1"/>
                <c:pt idx="0">
                  <c:v> Formal 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'10. Empl trends and ratio'!$B$4:$Q$5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 2023 </c:v>
                  </c:pt>
                </c:lvl>
                <c:lvl>
                  <c:pt idx="0">
                    <c:v> global financial crisis </c:v>
                  </c:pt>
                  <c:pt idx="3">
                    <c:v> pre-pandemic </c:v>
                  </c:pt>
                  <c:pt idx="13">
                    <c:v> pandemic recovery </c:v>
                  </c:pt>
                </c:lvl>
              </c:multiLvlStrCache>
            </c:multiLvlStrRef>
          </c:cat>
          <c:val>
            <c:numRef>
              <c:f>'10. Empl trends and ratio'!$B$6:$Q$6</c:f>
              <c:numCache>
                <c:formatCode>_ * #\ ##0.0_ ;_ * \-#\ ##0.0_ ;_ * "-"??_ ;_ @_ </c:formatCode>
                <c:ptCount val="16"/>
                <c:pt idx="0">
                  <c:v>9.9338134228161401</c:v>
                </c:pt>
                <c:pt idx="1">
                  <c:v>10.160938856421119</c:v>
                </c:pt>
                <c:pt idx="2">
                  <c:v>9.6952355149844003</c:v>
                </c:pt>
                <c:pt idx="3">
                  <c:v>9.7854514309129499</c:v>
                </c:pt>
                <c:pt idx="4">
                  <c:v>10.120825928952275</c:v>
                </c:pt>
                <c:pt idx="5">
                  <c:v>10.241528353351548</c:v>
                </c:pt>
                <c:pt idx="6">
                  <c:v>10.779596043318888</c:v>
                </c:pt>
                <c:pt idx="7">
                  <c:v>10.796411091465494</c:v>
                </c:pt>
                <c:pt idx="8">
                  <c:v>10.983220234466947</c:v>
                </c:pt>
                <c:pt idx="9">
                  <c:v>11.336967478755229</c:v>
                </c:pt>
                <c:pt idx="10">
                  <c:v>11.35495004387124</c:v>
                </c:pt>
                <c:pt idx="11">
                  <c:v>11.220333795381713</c:v>
                </c:pt>
                <c:pt idx="12">
                  <c:v>11.281528148528567</c:v>
                </c:pt>
                <c:pt idx="13">
                  <c:v>10.574455810515389</c:v>
                </c:pt>
                <c:pt idx="14">
                  <c:v>10.179288604095058</c:v>
                </c:pt>
                <c:pt idx="15">
                  <c:v>11.186093957245156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8-4052-86D0-37824A07FB14}"/>
            </c:ext>
          </c:extLst>
        </c:ser>
        <c:ser>
          <c:idx val="1"/>
          <c:order val="1"/>
          <c:tx>
            <c:strRef>
              <c:f>'10. Empl trends and ratio'!$A$7</c:f>
              <c:strCache>
                <c:ptCount val="1"/>
                <c:pt idx="0">
                  <c:v> Informal 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'10. Empl trends and ratio'!$B$4:$Q$5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 2023 </c:v>
                  </c:pt>
                </c:lvl>
                <c:lvl>
                  <c:pt idx="0">
                    <c:v> global financial crisis </c:v>
                  </c:pt>
                  <c:pt idx="3">
                    <c:v> pre-pandemic </c:v>
                  </c:pt>
                  <c:pt idx="13">
                    <c:v> pandemic recovery </c:v>
                  </c:pt>
                </c:lvl>
              </c:multiLvlStrCache>
            </c:multiLvlStrRef>
          </c:cat>
          <c:val>
            <c:numRef>
              <c:f>'10. Empl trends and ratio'!$B$7:$Q$7</c:f>
              <c:numCache>
                <c:formatCode>_ * #\ ##0.0_ ;_ * \-#\ ##0.0_ ;_ * "-"??_ ;_ @_ </c:formatCode>
                <c:ptCount val="16"/>
                <c:pt idx="0">
                  <c:v>2.4332356235424659</c:v>
                </c:pt>
                <c:pt idx="1">
                  <c:v>2.28387180339534</c:v>
                </c:pt>
                <c:pt idx="2">
                  <c:v>2.148043509933494</c:v>
                </c:pt>
                <c:pt idx="3">
                  <c:v>2.2772109795533813</c:v>
                </c:pt>
                <c:pt idx="4">
                  <c:v>2.2122578822689714</c:v>
                </c:pt>
                <c:pt idx="5">
                  <c:v>2.3339422969881363</c:v>
                </c:pt>
                <c:pt idx="6">
                  <c:v>2.3359512661813442</c:v>
                </c:pt>
                <c:pt idx="7">
                  <c:v>2.4834447076082578</c:v>
                </c:pt>
                <c:pt idx="8">
                  <c:v>2.5649949473052542</c:v>
                </c:pt>
                <c:pt idx="9">
                  <c:v>2.6808753675640578</c:v>
                </c:pt>
                <c:pt idx="10">
                  <c:v>2.9012428742937026</c:v>
                </c:pt>
                <c:pt idx="11">
                  <c:v>2.9332203780650818</c:v>
                </c:pt>
                <c:pt idx="12">
                  <c:v>2.9206013235921171</c:v>
                </c:pt>
                <c:pt idx="13">
                  <c:v>2.5016701702387207</c:v>
                </c:pt>
                <c:pt idx="14">
                  <c:v>2.8184204048539114</c:v>
                </c:pt>
                <c:pt idx="15">
                  <c:v>3.0623663049149137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8-4052-86D0-37824A07FB14}"/>
            </c:ext>
          </c:extLst>
        </c:ser>
        <c:ser>
          <c:idx val="2"/>
          <c:order val="2"/>
          <c:tx>
            <c:strRef>
              <c:f>'10. Empl trends and ratio'!$A$8</c:f>
              <c:strCache>
                <c:ptCount val="1"/>
                <c:pt idx="0">
                  <c:v> Domestic 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multiLvlStrRef>
              <c:f>'10. Empl trends and ratio'!$B$4:$Q$5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 2023 </c:v>
                  </c:pt>
                </c:lvl>
                <c:lvl>
                  <c:pt idx="0">
                    <c:v> global financial crisis </c:v>
                  </c:pt>
                  <c:pt idx="3">
                    <c:v> pre-pandemic </c:v>
                  </c:pt>
                  <c:pt idx="13">
                    <c:v> pandemic recovery </c:v>
                  </c:pt>
                </c:lvl>
              </c:multiLvlStrCache>
            </c:multiLvlStrRef>
          </c:cat>
          <c:val>
            <c:numRef>
              <c:f>'10. Empl trends and ratio'!$B$8:$Q$8</c:f>
              <c:numCache>
                <c:formatCode>_ * #\ ##0.0_ ;_ * \-#\ ##0.0_ ;_ * "-"??_ ;_ @_ </c:formatCode>
                <c:ptCount val="16"/>
                <c:pt idx="0">
                  <c:v>1.2326325208253046</c:v>
                </c:pt>
                <c:pt idx="1">
                  <c:v>1.392696477725851</c:v>
                </c:pt>
                <c:pt idx="2">
                  <c:v>1.2708585436057029</c:v>
                </c:pt>
                <c:pt idx="3">
                  <c:v>1.2136162603923162</c:v>
                </c:pt>
                <c:pt idx="4">
                  <c:v>1.257184783547691</c:v>
                </c:pt>
                <c:pt idx="5">
                  <c:v>1.2189893602860755</c:v>
                </c:pt>
                <c:pt idx="6">
                  <c:v>1.2305519334333723</c:v>
                </c:pt>
                <c:pt idx="7">
                  <c:v>1.2880790472831152</c:v>
                </c:pt>
                <c:pt idx="8">
                  <c:v>1.2570343924987271</c:v>
                </c:pt>
                <c:pt idx="9">
                  <c:v>1.3193520884411731</c:v>
                </c:pt>
                <c:pt idx="10">
                  <c:v>1.274720786018892</c:v>
                </c:pt>
                <c:pt idx="11">
                  <c:v>1.3006837710996808</c:v>
                </c:pt>
                <c:pt idx="12">
                  <c:v>1.3157276169352805</c:v>
                </c:pt>
                <c:pt idx="13">
                  <c:v>1.1268971135097585</c:v>
                </c:pt>
                <c:pt idx="14">
                  <c:v>1.0721099233303044</c:v>
                </c:pt>
                <c:pt idx="15">
                  <c:v>1.0561990254739662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8-4052-86D0-37824A07FB14}"/>
            </c:ext>
          </c:extLst>
        </c:ser>
        <c:ser>
          <c:idx val="3"/>
          <c:order val="3"/>
          <c:tx>
            <c:strRef>
              <c:f>'10. Empl trends and ratio'!$A$9</c:f>
              <c:strCache>
                <c:ptCount val="1"/>
                <c:pt idx="0">
                  <c:v> Agriculture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'10. Empl trends and ratio'!$B$4:$Q$5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 2023 </c:v>
                  </c:pt>
                </c:lvl>
                <c:lvl>
                  <c:pt idx="0">
                    <c:v> global financial crisis </c:v>
                  </c:pt>
                  <c:pt idx="3">
                    <c:v> pre-pandemic </c:v>
                  </c:pt>
                  <c:pt idx="13">
                    <c:v> pandemic recovery </c:v>
                  </c:pt>
                </c:lvl>
              </c:multiLvlStrCache>
            </c:multiLvlStrRef>
          </c:cat>
          <c:val>
            <c:numRef>
              <c:f>'10. Empl trends and ratio'!$B$9:$Q$9</c:f>
              <c:numCache>
                <c:formatCode>_ * #\ ##0.0_ ;_ * \-#\ ##0.0_ ;_ * "-"??_ ;_ @_ </c:formatCode>
                <c:ptCount val="16"/>
                <c:pt idx="0">
                  <c:v>0.83805878871336748</c:v>
                </c:pt>
                <c:pt idx="1">
                  <c:v>0.77799476959435288</c:v>
                </c:pt>
                <c:pt idx="2">
                  <c:v>0.68311531114478008</c:v>
                </c:pt>
                <c:pt idx="3">
                  <c:v>0.62731448352835417</c:v>
                </c:pt>
                <c:pt idx="4">
                  <c:v>0.69380710129236145</c:v>
                </c:pt>
                <c:pt idx="5">
                  <c:v>0.76391499694195819</c:v>
                </c:pt>
                <c:pt idx="6">
                  <c:v>0.70869209108153064</c:v>
                </c:pt>
                <c:pt idx="7">
                  <c:v>0.89148486893173717</c:v>
                </c:pt>
                <c:pt idx="8">
                  <c:v>0.86926377328116367</c:v>
                </c:pt>
                <c:pt idx="9">
                  <c:v>0.87505551586645258</c:v>
                </c:pt>
                <c:pt idx="10">
                  <c:v>0.8466101194308967</c:v>
                </c:pt>
                <c:pt idx="11">
                  <c:v>0.83719830537656292</c:v>
                </c:pt>
                <c:pt idx="12">
                  <c:v>0.8646980853105074</c:v>
                </c:pt>
                <c:pt idx="13">
                  <c:v>0.79232150797874057</c:v>
                </c:pt>
                <c:pt idx="14">
                  <c:v>0.84438855208479768</c:v>
                </c:pt>
                <c:pt idx="15">
                  <c:v>0.88761936337281544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8-4052-86D0-37824A07F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57"/>
        <c:axId val="2102045503"/>
        <c:axId val="2102050079"/>
      </c:barChart>
      <c:lineChart>
        <c:grouping val="standard"/>
        <c:varyColors val="0"/>
        <c:ser>
          <c:idx val="4"/>
          <c:order val="4"/>
          <c:tx>
            <c:strRef>
              <c:f>'10. Empl trends and ratio'!$A$10</c:f>
              <c:strCache>
                <c:ptCount val="1"/>
                <c:pt idx="0">
                  <c:v> % informal
 (right axis) 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multiLvlStrRef>
              <c:f>'10. Empl trends and ratio'!$B$4:$Q$5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 2023 </c:v>
                  </c:pt>
                </c:lvl>
                <c:lvl>
                  <c:pt idx="0">
                    <c:v> global financial crisis </c:v>
                  </c:pt>
                  <c:pt idx="3">
                    <c:v> pre-pandemic </c:v>
                  </c:pt>
                  <c:pt idx="13">
                    <c:v> pandemic recovery </c:v>
                  </c:pt>
                </c:lvl>
              </c:multiLvlStrCache>
            </c:multiLvlStrRef>
          </c:cat>
          <c:val>
            <c:numRef>
              <c:f>'10. Empl trends and ratio'!$B$10:$Q$10</c:f>
              <c:numCache>
                <c:formatCode>0%</c:formatCode>
                <c:ptCount val="16"/>
                <c:pt idx="0">
                  <c:v>0.16853299502290744</c:v>
                </c:pt>
                <c:pt idx="1">
                  <c:v>0.15626365881284851</c:v>
                </c:pt>
                <c:pt idx="2">
                  <c:v>0.15568631876703873</c:v>
                </c:pt>
                <c:pt idx="3">
                  <c:v>0.16378578934718413</c:v>
                </c:pt>
                <c:pt idx="4">
                  <c:v>0.15487581621252405</c:v>
                </c:pt>
                <c:pt idx="5">
                  <c:v>0.16031612702481624</c:v>
                </c:pt>
                <c:pt idx="6">
                  <c:v>0.15516331075964124</c:v>
                </c:pt>
                <c:pt idx="7">
                  <c:v>0.16064281540608238</c:v>
                </c:pt>
                <c:pt idx="8">
                  <c:v>0.16364112176444909</c:v>
                </c:pt>
                <c:pt idx="9">
                  <c:v>0.16536108763730523</c:v>
                </c:pt>
                <c:pt idx="10">
                  <c:v>0.17714783416223179</c:v>
                </c:pt>
                <c:pt idx="11">
                  <c:v>0.18004676402173805</c:v>
                </c:pt>
                <c:pt idx="12">
                  <c:v>0.17827507934549408</c:v>
                </c:pt>
                <c:pt idx="13">
                  <c:v>0.16682978861750111</c:v>
                </c:pt>
                <c:pt idx="14">
                  <c:v>0.18897553945180925</c:v>
                </c:pt>
                <c:pt idx="15">
                  <c:v>0.1891250991239885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198-4052-86D0-37824A07FB14}"/>
            </c:ext>
          </c:extLst>
        </c:ser>
        <c:ser>
          <c:idx val="5"/>
          <c:order val="5"/>
          <c:tx>
            <c:strRef>
              <c:f>'10. Empl trends and ratio'!$A$11</c:f>
              <c:strCache>
                <c:ptCount val="1"/>
                <c:pt idx="0">
                  <c:v> % domestic
 (right axis) 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multiLvlStrRef>
              <c:f>'10. Empl trends and ratio'!$B$4:$Q$5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 2023 </c:v>
                  </c:pt>
                </c:lvl>
                <c:lvl>
                  <c:pt idx="0">
                    <c:v> global financial crisis </c:v>
                  </c:pt>
                  <c:pt idx="3">
                    <c:v> pre-pandemic </c:v>
                  </c:pt>
                  <c:pt idx="13">
                    <c:v> pandemic recovery </c:v>
                  </c:pt>
                </c:lvl>
              </c:multiLvlStrCache>
            </c:multiLvlStrRef>
          </c:cat>
          <c:val>
            <c:numRef>
              <c:f>'10. Empl trends and ratio'!$B$11:$Q$11</c:f>
              <c:numCache>
                <c:formatCode>0%</c:formatCode>
                <c:ptCount val="16"/>
                <c:pt idx="0">
                  <c:v>8.5375722962203041E-2</c:v>
                </c:pt>
                <c:pt idx="1">
                  <c:v>9.5288994286662557E-2</c:v>
                </c:pt>
                <c:pt idx="2">
                  <c:v>9.2109534752272251E-2</c:v>
                </c:pt>
                <c:pt idx="3">
                  <c:v>8.7287958365595858E-2</c:v>
                </c:pt>
                <c:pt idx="4">
                  <c:v>8.8013030055164712E-2</c:v>
                </c:pt>
                <c:pt idx="5">
                  <c:v>8.3731141672914858E-2</c:v>
                </c:pt>
                <c:pt idx="6">
                  <c:v>8.1738225800116901E-2</c:v>
                </c:pt>
                <c:pt idx="7">
                  <c:v>8.3320012717506373E-2</c:v>
                </c:pt>
                <c:pt idx="8">
                  <c:v>8.0196071458578322E-2</c:v>
                </c:pt>
                <c:pt idx="9">
                  <c:v>8.1379947371227238E-2</c:v>
                </c:pt>
                <c:pt idx="10">
                  <c:v>7.7833547961681113E-2</c:v>
                </c:pt>
                <c:pt idx="11">
                  <c:v>7.9838496198014794E-2</c:v>
                </c:pt>
                <c:pt idx="12">
                  <c:v>8.0312723072282349E-2</c:v>
                </c:pt>
                <c:pt idx="13">
                  <c:v>7.5149797713966973E-2</c:v>
                </c:pt>
                <c:pt idx="14">
                  <c:v>7.1885142033480176E-2</c:v>
                </c:pt>
                <c:pt idx="15">
                  <c:v>6.5228560367461982E-2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198-4052-86D0-37824A07FB14}"/>
            </c:ext>
          </c:extLst>
        </c:ser>
        <c:ser>
          <c:idx val="6"/>
          <c:order val="6"/>
          <c:tx>
            <c:strRef>
              <c:f>'10. Empl trends and ratio'!$A$12</c:f>
              <c:strCache>
                <c:ptCount val="1"/>
                <c:pt idx="0">
                  <c:v> employment ratio 
(a) (right axis) </c:v>
                </c:pt>
              </c:strCache>
            </c:strRef>
          </c:tx>
          <c:spPr>
            <a:ln w="3492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multiLvlStrRef>
              <c:f>'10. Empl trends and ratio'!$B$4:$Q$5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 2023 </c:v>
                  </c:pt>
                </c:lvl>
                <c:lvl>
                  <c:pt idx="0">
                    <c:v> global financial crisis </c:v>
                  </c:pt>
                  <c:pt idx="3">
                    <c:v> pre-pandemic </c:v>
                  </c:pt>
                  <c:pt idx="13">
                    <c:v> pandemic recovery </c:v>
                  </c:pt>
                </c:lvl>
              </c:multiLvlStrCache>
            </c:multiLvlStrRef>
          </c:cat>
          <c:val>
            <c:numRef>
              <c:f>'10. Empl trends and ratio'!$B$12:$Q$12</c:f>
              <c:numCache>
                <c:formatCode>0%</c:formatCode>
                <c:ptCount val="16"/>
                <c:pt idx="0">
                  <c:v>0.45799999999999996</c:v>
                </c:pt>
                <c:pt idx="1">
                  <c:v>0.45500000000000002</c:v>
                </c:pt>
                <c:pt idx="2">
                  <c:v>0.42200000000000004</c:v>
                </c:pt>
                <c:pt idx="3">
                  <c:v>0.41700000000000004</c:v>
                </c:pt>
                <c:pt idx="4">
                  <c:v>0.42100000000000004</c:v>
                </c:pt>
                <c:pt idx="5">
                  <c:v>0.42100000000000004</c:v>
                </c:pt>
                <c:pt idx="6">
                  <c:v>0.42799999999999999</c:v>
                </c:pt>
                <c:pt idx="7">
                  <c:v>0.43200000000000005</c:v>
                </c:pt>
                <c:pt idx="8">
                  <c:v>0.43</c:v>
                </c:pt>
                <c:pt idx="9">
                  <c:v>0.43700000000000006</c:v>
                </c:pt>
                <c:pt idx="10">
                  <c:v>0.435</c:v>
                </c:pt>
                <c:pt idx="11">
                  <c:v>0.42599999999999999</c:v>
                </c:pt>
                <c:pt idx="12">
                  <c:v>0.42100000000000004</c:v>
                </c:pt>
                <c:pt idx="13">
                  <c:v>0.38</c:v>
                </c:pt>
                <c:pt idx="14">
                  <c:v>0.373</c:v>
                </c:pt>
                <c:pt idx="15">
                  <c:v>0.39899999999999997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198-4052-86D0-37824A07F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80208"/>
        <c:axId val="461783568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0"/>
        <c:noMultiLvlLbl val="0"/>
      </c:catAx>
      <c:valAx>
        <c:axId val="2102050079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1"/>
      </c:valAx>
      <c:valAx>
        <c:axId val="461783568"/>
        <c:scaling>
          <c:orientation val="minMax"/>
          <c:max val="0.5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780208"/>
        <c:crosses val="max"/>
        <c:crossBetween val="between"/>
        <c:majorUnit val="0.1"/>
      </c:valAx>
      <c:catAx>
        <c:axId val="46178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78356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Change in sectoral empl'!$A$7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Change in sectoral empl'!$B$5:$E$6</c:f>
              <c:multiLvlStrCache>
                <c:ptCount val="4"/>
                <c:lvl>
                  <c:pt idx="0">
                    <c:v>2011 to 2020</c:v>
                  </c:pt>
                  <c:pt idx="1">
                    <c:v>2021</c:v>
                  </c:pt>
                  <c:pt idx="2">
                    <c:v>2022</c:v>
                  </c:pt>
                  <c:pt idx="3">
                    <c:v>2023</c:v>
                  </c:pt>
                </c:lvl>
                <c:lvl>
                  <c:pt idx="0">
                    <c:v>average</c:v>
                  </c:pt>
                  <c:pt idx="1">
                    <c:v>year to first quarter</c:v>
                  </c:pt>
                </c:lvl>
              </c:multiLvlStrCache>
            </c:multiLvlStrRef>
          </c:cat>
          <c:val>
            <c:numRef>
              <c:f>'11. Change in sectoral empl'!$B$7:$E$7</c:f>
              <c:numCache>
                <c:formatCode>0%</c:formatCode>
                <c:ptCount val="4"/>
                <c:pt idx="0" formatCode="0.0%">
                  <c:v>1.5933378985689028E-2</c:v>
                </c:pt>
                <c:pt idx="1">
                  <c:v>-6.2675227035213443E-2</c:v>
                </c:pt>
                <c:pt idx="2">
                  <c:v>-3.7369980403849312E-2</c:v>
                </c:pt>
                <c:pt idx="3">
                  <c:v>9.8907241194150508E-2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6-4C4B-A6ED-FA888824F408}"/>
            </c:ext>
          </c:extLst>
        </c:ser>
        <c:ser>
          <c:idx val="1"/>
          <c:order val="1"/>
          <c:tx>
            <c:strRef>
              <c:f>'11. Change in sectoral empl'!$A$8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Change in sectoral empl'!$B$5:$E$6</c:f>
              <c:multiLvlStrCache>
                <c:ptCount val="4"/>
                <c:lvl>
                  <c:pt idx="0">
                    <c:v>2011 to 2020</c:v>
                  </c:pt>
                  <c:pt idx="1">
                    <c:v>2021</c:v>
                  </c:pt>
                  <c:pt idx="2">
                    <c:v>2022</c:v>
                  </c:pt>
                  <c:pt idx="3">
                    <c:v>2023</c:v>
                  </c:pt>
                </c:lvl>
                <c:lvl>
                  <c:pt idx="0">
                    <c:v>average</c:v>
                  </c:pt>
                  <c:pt idx="1">
                    <c:v>year to first quarter</c:v>
                  </c:pt>
                </c:lvl>
              </c:multiLvlStrCache>
            </c:multiLvlStrRef>
          </c:cat>
          <c:val>
            <c:numRef>
              <c:f>'11. Change in sectoral empl'!$B$8:$E$8</c:f>
              <c:numCache>
                <c:formatCode>0%</c:formatCode>
                <c:ptCount val="4"/>
                <c:pt idx="0" formatCode="0.0%">
                  <c:v>2.8034448277068469E-2</c:v>
                </c:pt>
                <c:pt idx="1">
                  <c:v>-0.14344003406741701</c:v>
                </c:pt>
                <c:pt idx="2">
                  <c:v>0.12661550606607941</c:v>
                </c:pt>
                <c:pt idx="3">
                  <c:v>8.6554120755326647E-2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6-4C4B-A6ED-FA888824F408}"/>
            </c:ext>
          </c:extLst>
        </c:ser>
        <c:ser>
          <c:idx val="2"/>
          <c:order val="2"/>
          <c:tx>
            <c:strRef>
              <c:f>'11. Change in sectoral empl'!$A$9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Change in sectoral empl'!$B$5:$E$6</c:f>
              <c:multiLvlStrCache>
                <c:ptCount val="4"/>
                <c:lvl>
                  <c:pt idx="0">
                    <c:v>2011 to 2020</c:v>
                  </c:pt>
                  <c:pt idx="1">
                    <c:v>2021</c:v>
                  </c:pt>
                  <c:pt idx="2">
                    <c:v>2022</c:v>
                  </c:pt>
                  <c:pt idx="3">
                    <c:v>2023</c:v>
                  </c:pt>
                </c:lvl>
                <c:lvl>
                  <c:pt idx="0">
                    <c:v>average</c:v>
                  </c:pt>
                  <c:pt idx="1">
                    <c:v>year to first quarter</c:v>
                  </c:pt>
                </c:lvl>
              </c:multiLvlStrCache>
            </c:multiLvlStrRef>
          </c:cat>
          <c:val>
            <c:numRef>
              <c:f>'11. Change in sectoral empl'!$B$9:$E$9</c:f>
              <c:numCache>
                <c:formatCode>0%</c:formatCode>
                <c:ptCount val="4"/>
                <c:pt idx="0" formatCode="0.0%">
                  <c:v>9.0165492698810468E-3</c:v>
                </c:pt>
                <c:pt idx="1">
                  <c:v>-0.1435179295433231</c:v>
                </c:pt>
                <c:pt idx="2">
                  <c:v>-4.8617739386000891E-2</c:v>
                </c:pt>
                <c:pt idx="3">
                  <c:v>-1.4840733687935703E-2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6-4C4B-A6ED-FA888824F408}"/>
            </c:ext>
          </c:extLst>
        </c:ser>
        <c:ser>
          <c:idx val="3"/>
          <c:order val="3"/>
          <c:tx>
            <c:strRef>
              <c:f>'11. Change in sectoral empl'!$A$10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9BBB59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Change in sectoral empl'!$B$5:$E$6</c:f>
              <c:multiLvlStrCache>
                <c:ptCount val="4"/>
                <c:lvl>
                  <c:pt idx="0">
                    <c:v>2011 to 2020</c:v>
                  </c:pt>
                  <c:pt idx="1">
                    <c:v>2021</c:v>
                  </c:pt>
                  <c:pt idx="2">
                    <c:v>2022</c:v>
                  </c:pt>
                  <c:pt idx="3">
                    <c:v>2023</c:v>
                  </c:pt>
                </c:lvl>
                <c:lvl>
                  <c:pt idx="0">
                    <c:v>average</c:v>
                  </c:pt>
                  <c:pt idx="1">
                    <c:v>year to first quarter</c:v>
                  </c:pt>
                </c:lvl>
              </c:multiLvlStrCache>
            </c:multiLvlStrRef>
          </c:cat>
          <c:val>
            <c:numRef>
              <c:f>'11. Change in sectoral empl'!$B$10:$E$10</c:f>
              <c:numCache>
                <c:formatCode>0%</c:formatCode>
                <c:ptCount val="4"/>
                <c:pt idx="0" formatCode="0.0%">
                  <c:v>3.6302571557991214E-2</c:v>
                </c:pt>
                <c:pt idx="1">
                  <c:v>-8.3701558452944691E-2</c:v>
                </c:pt>
                <c:pt idx="2">
                  <c:v>6.571454085461248E-2</c:v>
                </c:pt>
                <c:pt idx="3">
                  <c:v>5.1197770482890537E-2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6-4C4B-A6ED-FA888824F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0"/>
        <c:noMultiLvlLbl val="0"/>
      </c:catAx>
      <c:valAx>
        <c:axId val="2102050079"/>
        <c:scaling>
          <c:orientation val="minMax"/>
          <c:min val="-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500621967567406"/>
          <c:y val="9.1394766300611302E-2"/>
          <c:w val="0.79889632436151381"/>
          <c:h val="0.7481348423153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Empl by prodn sector'!$A$4</c:f>
              <c:strCache>
                <c:ptCount val="1"/>
                <c:pt idx="0">
                  <c:v> Agriculture 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lIns="0" anchor="ctr" anchorCtr="1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'12. Empl by prodn sector'!$B$3:$R$3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Q4 2022</c:v>
                </c:pt>
                <c:pt idx="16">
                  <c:v>Q1 2023</c:v>
                </c:pt>
              </c:strCache>
            </c:strRef>
          </c:cat>
          <c:val>
            <c:numRef>
              <c:f>'12. Empl by prodn sector'!$B$4:$R$4</c:f>
              <c:numCache>
                <c:formatCode>0</c:formatCode>
                <c:ptCount val="17"/>
                <c:pt idx="0" formatCode="_ * #\ ##0_ ;_ * \-#\ ##0_ ;_ * &quot;-&quot;??_ ;_ @_ ">
                  <c:v>840</c:v>
                </c:pt>
                <c:pt idx="1">
                  <c:v>780</c:v>
                </c:pt>
                <c:pt idx="2" formatCode="_ * #\ ##0_ ;_ * \-#\ ##0_ ;_ * &quot;-&quot;??_ ;_ @_ ">
                  <c:v>680</c:v>
                </c:pt>
                <c:pt idx="3" formatCode="_ * #\ ##0_ ;_ * \-#\ ##0_ ;_ * &quot;-&quot;??_ ;_ @_ ">
                  <c:v>630</c:v>
                </c:pt>
                <c:pt idx="4" formatCode="_ * #\ ##0_ ;_ * \-#\ ##0_ ;_ * &quot;-&quot;??_ ;_ @_ ">
                  <c:v>690</c:v>
                </c:pt>
                <c:pt idx="5">
                  <c:v>760</c:v>
                </c:pt>
                <c:pt idx="6">
                  <c:v>710</c:v>
                </c:pt>
                <c:pt idx="7">
                  <c:v>890</c:v>
                </c:pt>
                <c:pt idx="8">
                  <c:v>870</c:v>
                </c:pt>
                <c:pt idx="9">
                  <c:v>880</c:v>
                </c:pt>
                <c:pt idx="10">
                  <c:v>850</c:v>
                </c:pt>
                <c:pt idx="11">
                  <c:v>840</c:v>
                </c:pt>
                <c:pt idx="12">
                  <c:v>860</c:v>
                </c:pt>
                <c:pt idx="13">
                  <c:v>790</c:v>
                </c:pt>
                <c:pt idx="14">
                  <c:v>840</c:v>
                </c:pt>
                <c:pt idx="15">
                  <c:v>860</c:v>
                </c:pt>
                <c:pt idx="16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A-499E-89BA-736C86FBDDF3}"/>
            </c:ext>
          </c:extLst>
        </c:ser>
        <c:ser>
          <c:idx val="1"/>
          <c:order val="1"/>
          <c:tx>
            <c:strRef>
              <c:f>'12. Empl by prodn sector'!$A$5</c:f>
              <c:strCache>
                <c:ptCount val="1"/>
                <c:pt idx="0">
                  <c:v> Manufacturing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Empl by prodn sector'!$B$3:$R$3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Q4 2022</c:v>
                </c:pt>
                <c:pt idx="16">
                  <c:v>Q1 2023</c:v>
                </c:pt>
              </c:strCache>
            </c:strRef>
          </c:cat>
          <c:val>
            <c:numRef>
              <c:f>'12. Empl by prodn sector'!$B$5:$R$5</c:f>
              <c:numCache>
                <c:formatCode>0</c:formatCode>
                <c:ptCount val="17"/>
                <c:pt idx="0" formatCode="_ * #\ ##0_ ;_ * \-#\ ##0_ ;_ * &quot;-&quot;??_ ;_ @_ ">
                  <c:v>2110</c:v>
                </c:pt>
                <c:pt idx="1">
                  <c:v>2030</c:v>
                </c:pt>
                <c:pt idx="2" formatCode="_ * #\ ##0_ ;_ * \-#\ ##0_ ;_ * &quot;-&quot;??_ ;_ @_ ">
                  <c:v>1850</c:v>
                </c:pt>
                <c:pt idx="3" formatCode="_ * #\ ##0_ ;_ * \-#\ ##0_ ;_ * &quot;-&quot;??_ ;_ @_ ">
                  <c:v>1910</c:v>
                </c:pt>
                <c:pt idx="4" formatCode="_ * #\ ##0_ ;_ * \-#\ ##0_ ;_ * &quot;-&quot;??_ ;_ @_ ">
                  <c:v>1840</c:v>
                </c:pt>
                <c:pt idx="5" formatCode="_ * #\ ##0_ ;_ * \-#\ ##0_ ;_ * &quot;-&quot;??_ ;_ @_ ">
                  <c:v>1860</c:v>
                </c:pt>
                <c:pt idx="6" formatCode="_ * #\ ##0_ ;_ * \-#\ ##0_ ;_ * &quot;-&quot;??_ ;_ @_ ">
                  <c:v>1800</c:v>
                </c:pt>
                <c:pt idx="7" formatCode="_ * #\ ##0_ ;_ * \-#\ ##0_ ;_ * &quot;-&quot;??_ ;_ @_ ">
                  <c:v>1780</c:v>
                </c:pt>
                <c:pt idx="8" formatCode="_ * #\ ##0_ ;_ * \-#\ ##0_ ;_ * &quot;-&quot;??_ ;_ @_ ">
                  <c:v>1640</c:v>
                </c:pt>
                <c:pt idx="9">
                  <c:v>1790</c:v>
                </c:pt>
                <c:pt idx="10">
                  <c:v>1850</c:v>
                </c:pt>
                <c:pt idx="11">
                  <c:v>1780</c:v>
                </c:pt>
                <c:pt idx="12">
                  <c:v>1710</c:v>
                </c:pt>
                <c:pt idx="13">
                  <c:v>1500</c:v>
                </c:pt>
                <c:pt idx="14">
                  <c:v>1580</c:v>
                </c:pt>
                <c:pt idx="15">
                  <c:v>1660</c:v>
                </c:pt>
                <c:pt idx="16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A-499E-89BA-736C86FBDDF3}"/>
            </c:ext>
          </c:extLst>
        </c:ser>
        <c:ser>
          <c:idx val="2"/>
          <c:order val="2"/>
          <c:tx>
            <c:strRef>
              <c:f>'12. Empl by prodn sector'!$A$6</c:f>
              <c:strCache>
                <c:ptCount val="1"/>
                <c:pt idx="0">
                  <c:v> Utilities </c:v>
                </c:pt>
              </c:strCache>
            </c:strRef>
          </c:tx>
          <c:invertIfNegative val="0"/>
          <c:cat>
            <c:strRef>
              <c:f>'12. Empl by prodn sector'!$B$3:$R$3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Q4 2022</c:v>
                </c:pt>
                <c:pt idx="16">
                  <c:v>Q1 2023</c:v>
                </c:pt>
              </c:strCache>
            </c:strRef>
          </c:cat>
          <c:val>
            <c:numRef>
              <c:f>'12. Empl by prodn sector'!$B$6:$R$6</c:f>
              <c:numCache>
                <c:formatCode>0</c:formatCode>
                <c:ptCount val="17"/>
                <c:pt idx="0" formatCode="_ * #\ ##0_ ;_ * \-#\ ##0_ ;_ * &quot;-&quot;??_ ;_ @_ ">
                  <c:v>100</c:v>
                </c:pt>
                <c:pt idx="1">
                  <c:v>110</c:v>
                </c:pt>
                <c:pt idx="2" formatCode="_ * #\ ##0_ ;_ * \-#\ ##0_ ;_ * &quot;-&quot;??_ ;_ @_ ">
                  <c:v>80</c:v>
                </c:pt>
                <c:pt idx="3" formatCode="_ * #\ ##0_ ;_ * \-#\ ##0_ ;_ * &quot;-&quot;??_ ;_ @_ ">
                  <c:v>100</c:v>
                </c:pt>
                <c:pt idx="4" formatCode="_ * #\ ##0_ ;_ * \-#\ ##0_ ;_ * &quot;-&quot;??_ ;_ @_ ">
                  <c:v>90</c:v>
                </c:pt>
                <c:pt idx="5">
                  <c:v>120</c:v>
                </c:pt>
                <c:pt idx="6">
                  <c:v>130</c:v>
                </c:pt>
                <c:pt idx="7">
                  <c:v>140</c:v>
                </c:pt>
                <c:pt idx="8">
                  <c:v>110</c:v>
                </c:pt>
                <c:pt idx="9">
                  <c:v>150</c:v>
                </c:pt>
                <c:pt idx="10">
                  <c:v>140</c:v>
                </c:pt>
                <c:pt idx="11">
                  <c:v>150</c:v>
                </c:pt>
                <c:pt idx="12">
                  <c:v>120</c:v>
                </c:pt>
                <c:pt idx="13">
                  <c:v>120</c:v>
                </c:pt>
                <c:pt idx="14">
                  <c:v>100</c:v>
                </c:pt>
                <c:pt idx="15">
                  <c:v>120</c:v>
                </c:pt>
                <c:pt idx="16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A-499E-89BA-736C86FBDDF3}"/>
            </c:ext>
          </c:extLst>
        </c:ser>
        <c:ser>
          <c:idx val="3"/>
          <c:order val="3"/>
          <c:tx>
            <c:strRef>
              <c:f>'12. Empl by prodn sector'!$A$7</c:f>
              <c:strCache>
                <c:ptCount val="1"/>
                <c:pt idx="0">
                  <c:v> Construction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Empl by prodn sector'!$B$3:$R$3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Q4 2022</c:v>
                </c:pt>
                <c:pt idx="16">
                  <c:v>Q1 2023</c:v>
                </c:pt>
              </c:strCache>
            </c:strRef>
          </c:cat>
          <c:val>
            <c:numRef>
              <c:f>'12. Empl by prodn sector'!$B$7:$R$7</c:f>
              <c:numCache>
                <c:formatCode>0</c:formatCode>
                <c:ptCount val="17"/>
                <c:pt idx="0" formatCode="_ * #\ ##0_ ;_ * \-#\ ##0_ ;_ * &quot;-&quot;??_ ;_ @_ ">
                  <c:v>1180</c:v>
                </c:pt>
                <c:pt idx="1">
                  <c:v>1220</c:v>
                </c:pt>
                <c:pt idx="2" formatCode="_ * #\ ##0_ ;_ * \-#\ ##0_ ;_ * &quot;-&quot;??_ ;_ @_ ">
                  <c:v>1100</c:v>
                </c:pt>
                <c:pt idx="3" formatCode="_ * #\ ##0_ ;_ * \-#\ ##0_ ;_ * &quot;-&quot;??_ ;_ @_ ">
                  <c:v>1090</c:v>
                </c:pt>
                <c:pt idx="4" formatCode="_ * #\ ##0_ ;_ * \-#\ ##0_ ;_ * &quot;-&quot;??_ ;_ @_ ">
                  <c:v>1040</c:v>
                </c:pt>
                <c:pt idx="5">
                  <c:v>1080</c:v>
                </c:pt>
                <c:pt idx="6">
                  <c:v>1200</c:v>
                </c:pt>
                <c:pt idx="7">
                  <c:v>1320</c:v>
                </c:pt>
                <c:pt idx="8">
                  <c:v>1360</c:v>
                </c:pt>
                <c:pt idx="9">
                  <c:v>1510</c:v>
                </c:pt>
                <c:pt idx="10">
                  <c:v>1430</c:v>
                </c:pt>
                <c:pt idx="11">
                  <c:v>1340</c:v>
                </c:pt>
                <c:pt idx="12">
                  <c:v>1340</c:v>
                </c:pt>
                <c:pt idx="13">
                  <c:v>1080</c:v>
                </c:pt>
                <c:pt idx="14">
                  <c:v>1070</c:v>
                </c:pt>
                <c:pt idx="15">
                  <c:v>1210</c:v>
                </c:pt>
                <c:pt idx="1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A-499E-89BA-736C86FB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01651200"/>
        <c:axId val="101652736"/>
      </c:barChart>
      <c:lineChart>
        <c:grouping val="standard"/>
        <c:varyColors val="0"/>
        <c:ser>
          <c:idx val="4"/>
          <c:order val="4"/>
          <c:tx>
            <c:strRef>
              <c:f>'12. Empl by prodn sector'!$A$8</c:f>
              <c:strCache>
                <c:ptCount val="1"/>
                <c:pt idx="0">
                  <c:v> Other (right axis)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'12. Empl by prodn sector'!$B$3:$R$3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Q4 2022</c:v>
                </c:pt>
                <c:pt idx="16">
                  <c:v>Q1 2023</c:v>
                </c:pt>
              </c:strCache>
            </c:strRef>
          </c:cat>
          <c:val>
            <c:numRef>
              <c:f>'12. Empl by prodn sector'!$B$8:$R$8</c:f>
              <c:numCache>
                <c:formatCode>0</c:formatCode>
                <c:ptCount val="17"/>
                <c:pt idx="0" formatCode="_ * #\ ##0_ ;_ * \-#\ ##0_ ;_ * &quot;-&quot;??_ ;_ @_ ">
                  <c:v>10.205421618896423</c:v>
                </c:pt>
                <c:pt idx="1">
                  <c:v>10.472653938963369</c:v>
                </c:pt>
                <c:pt idx="2" formatCode="_ * #\ ##0_ ;_ * \-#\ ##0_ ;_ * &quot;-&quot;??_ ;_ @_ ">
                  <c:v>10.084792919698881</c:v>
                </c:pt>
                <c:pt idx="3" formatCode="_ * #\ ##0_ ;_ * \-#\ ##0_ ;_ * &quot;-&quot;??_ ;_ @_ ">
                  <c:v>10.17731696152218</c:v>
                </c:pt>
                <c:pt idx="4" formatCode="_ * #\ ##0_ ;_ * \-#\ ##0_ ;_ * &quot;-&quot;??_ ;_ @_ ">
                  <c:v>10.616010197175939</c:v>
                </c:pt>
                <c:pt idx="5" formatCode="_ * #\ ##0_ ;_ * \-#\ ##0_ ;_ * &quot;-&quot;??_ ;_ @_ ">
                  <c:v>10.730523662317248</c:v>
                </c:pt>
                <c:pt idx="6" formatCode="_ * #\ ##0_ ;_ * \-#\ ##0_ ;_ * &quot;-&quot;??_ ;_ @_ ">
                  <c:v>11.213037213440469</c:v>
                </c:pt>
                <c:pt idx="7" formatCode="_ * #\ ##0_ ;_ * \-#\ ##0_ ;_ * &quot;-&quot;??_ ;_ @_ ">
                  <c:v>11.324768457460547</c:v>
                </c:pt>
                <c:pt idx="8" formatCode="_ * #\ ##0_ ;_ * \-#\ ##0_ ;_ * &quot;-&quot;??_ ;_ @_ ">
                  <c:v>11.687868052061802</c:v>
                </c:pt>
                <c:pt idx="9">
                  <c:v>11.896543919969721</c:v>
                </c:pt>
                <c:pt idx="10">
                  <c:v>12.108233094169332</c:v>
                </c:pt>
                <c:pt idx="11">
                  <c:v>12.185543918928349</c:v>
                </c:pt>
                <c:pt idx="12">
                  <c:v>12.353139000000001</c:v>
                </c:pt>
                <c:pt idx="13">
                  <c:v>11.511859000000001</c:v>
                </c:pt>
                <c:pt idx="14">
                  <c:v>11.314337136204713</c:v>
                </c:pt>
                <c:pt idx="15">
                  <c:v>12.0824</c:v>
                </c:pt>
                <c:pt idx="16">
                  <c:v>12.314860000000001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B2A-499E-89BA-736C86FB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6832"/>
        <c:axId val="101654912"/>
      </c:lineChart>
      <c:catAx>
        <c:axId val="1016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1652736"/>
        <c:crosses val="autoZero"/>
        <c:auto val="0"/>
        <c:lblAlgn val="ctr"/>
        <c:lblOffset val="100"/>
        <c:noMultiLvlLbl val="0"/>
      </c:catAx>
      <c:valAx>
        <c:axId val="101652736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01651200"/>
        <c:crosses val="autoZero"/>
        <c:crossBetween val="between"/>
      </c:valAx>
      <c:valAx>
        <c:axId val="101654912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millions 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01656832"/>
        <c:crosses val="max"/>
        <c:crossBetween val="between"/>
      </c:valAx>
      <c:catAx>
        <c:axId val="1016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65491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 Employment by occupation'!$C$2</c:f>
              <c:strCache>
                <c:ptCount val="1"/>
                <c:pt idx="0">
                  <c:v> Q1 2020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'13.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'13. Employment by occupation'!$C$3:$C$8</c:f>
              <c:numCache>
                <c:formatCode>_-* #\ ##0.0_-;\-* #\ ##0.0_-;_-* "-"??_-;_-@_-</c:formatCode>
                <c:ptCount val="6"/>
                <c:pt idx="0">
                  <c:v>3.5140960208338048</c:v>
                </c:pt>
                <c:pt idx="1">
                  <c:v>3.671641094993622</c:v>
                </c:pt>
                <c:pt idx="2">
                  <c:v>2.3665009470187321</c:v>
                </c:pt>
                <c:pt idx="3">
                  <c:v>2.5974031089185154</c:v>
                </c:pt>
                <c:pt idx="4">
                  <c:v>2.9206013235921175</c:v>
                </c:pt>
                <c:pt idx="5">
                  <c:v>1.3157276169352805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A-40E2-910A-5B4FCEE31B3F}"/>
            </c:ext>
          </c:extLst>
        </c:ser>
        <c:ser>
          <c:idx val="1"/>
          <c:order val="1"/>
          <c:tx>
            <c:strRef>
              <c:f>'13. Employment by occupation'!$D$2</c:f>
              <c:strCache>
                <c:ptCount val="1"/>
                <c:pt idx="0">
                  <c:v> Q1 2021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'13.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'13. Employment by occupation'!$D$3:$D$8</c:f>
              <c:numCache>
                <c:formatCode>_-* #\ ##0.0_-;\-* #\ ##0.0_-;_-* "-"??_-;_-@_-</c:formatCode>
                <c:ptCount val="6"/>
                <c:pt idx="0">
                  <c:v>3.5411649999999999</c:v>
                </c:pt>
                <c:pt idx="1">
                  <c:v>3.4382320000000002</c:v>
                </c:pt>
                <c:pt idx="2">
                  <c:v>2.0616859999999999</c:v>
                </c:pt>
                <c:pt idx="3">
                  <c:v>2.251115</c:v>
                </c:pt>
                <c:pt idx="4">
                  <c:v>2.6905060000000001</c:v>
                </c:pt>
                <c:pt idx="5">
                  <c:v>1.1490670000000001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A-40E2-910A-5B4FCEE31B3F}"/>
            </c:ext>
          </c:extLst>
        </c:ser>
        <c:ser>
          <c:idx val="2"/>
          <c:order val="2"/>
          <c:tx>
            <c:strRef>
              <c:f>'13. Employment by occupation'!$E$2</c:f>
              <c:strCache>
                <c:ptCount val="1"/>
                <c:pt idx="0">
                  <c:v> Q1 2022 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multiLvlStrRef>
              <c:f>'13.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'13. Employment by occupation'!$E$3:$E$8</c:f>
              <c:numCache>
                <c:formatCode>_-* #\ ##0.0_-;\-* #\ ##0.0_-;_-* "-"??_-;_-@_-</c:formatCode>
                <c:ptCount val="6"/>
                <c:pt idx="0">
                  <c:v>3.345478</c:v>
                </c:pt>
                <c:pt idx="1">
                  <c:v>3.2486280000000001</c:v>
                </c:pt>
                <c:pt idx="2">
                  <c:v>2.0582539999999998</c:v>
                </c:pt>
                <c:pt idx="3">
                  <c:v>2.350355</c:v>
                </c:pt>
                <c:pt idx="4">
                  <c:v>2.9879829999999998</c:v>
                </c:pt>
                <c:pt idx="5">
                  <c:v>1.090929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A-40E2-910A-5B4FCEE31B3F}"/>
            </c:ext>
          </c:extLst>
        </c:ser>
        <c:ser>
          <c:idx val="3"/>
          <c:order val="3"/>
          <c:tx>
            <c:strRef>
              <c:f>'13. Employment by occupation'!$F$2</c:f>
              <c:strCache>
                <c:ptCount val="1"/>
                <c:pt idx="0">
                  <c:v> Q1 2023 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F8A-40E2-910A-5B4FCEE31B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F8A-40E2-910A-5B4FCEE31B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F8A-40E2-910A-5B4FCEE31B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8A-40E2-910A-5B4FCEE31B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F8A-40E2-910A-5B4FCEE31B3F}"/>
              </c:ext>
            </c:extLst>
          </c:dPt>
          <c:cat>
            <c:multiLvlStrRef>
              <c:f>'13.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'13. Employment by occupation'!$F$3:$F$8</c:f>
              <c:numCache>
                <c:formatCode>_-* #\ ##0.0_-;\-* #\ ##0.0_-;_-* "-"??_-;_-@_-</c:formatCode>
                <c:ptCount val="6"/>
                <c:pt idx="0">
                  <c:v>3.7201948241752736</c:v>
                </c:pt>
                <c:pt idx="1">
                  <c:v>3.6588594022649161</c:v>
                </c:pt>
                <c:pt idx="2">
                  <c:v>2.0325841078033862</c:v>
                </c:pt>
                <c:pt idx="3">
                  <c:v>2.6681416437754417</c:v>
                </c:pt>
                <c:pt idx="4">
                  <c:v>3.2519411601445909</c:v>
                </c:pt>
                <c:pt idx="5">
                  <c:v>1.0775839606146504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8A-40E2-910A-5B4FCEE31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'14. Employment in mfg and other'!$A$5</c:f>
              <c:strCache>
                <c:ptCount val="1"/>
                <c:pt idx="0">
                  <c:v> Base 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'14. Employment in mfg and other'!$B$4:$BJ$4</c:f>
              <c:strCach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Q1 2023</c:v>
                </c:pt>
              </c:strCache>
            </c:strRef>
          </c:cat>
          <c:val>
            <c:numRef>
              <c:f>'14. Employment in mfg and other'!$B$5:$BJ$5</c:f>
              <c:numCache>
                <c:formatCode>_ * #\ ##0_ ;_ * \-#\ ##0_ ;_ * "-"??_ ;_ @_ </c:formatCode>
                <c:ptCount val="6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DD9-4AA5-B511-94F11103D002}"/>
            </c:ext>
          </c:extLst>
        </c:ser>
        <c:ser>
          <c:idx val="2"/>
          <c:order val="1"/>
          <c:tx>
            <c:strRef>
              <c:f>'14. Employment in mfg and other'!$A$6</c:f>
              <c:strCache>
                <c:ptCount val="1"/>
                <c:pt idx="0">
                  <c:v> Manufacturing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'14. Employment in mfg and other'!$B$4:$BJ$4</c:f>
              <c:strCach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Q1 2023</c:v>
                </c:pt>
              </c:strCache>
            </c:strRef>
          </c:cat>
          <c:val>
            <c:numRef>
              <c:f>'14. Employment in mfg and other'!$B$6:$BJ$6</c:f>
              <c:numCache>
                <c:formatCode>_ * #\ ##0_ ;_ * \-#\ ##0_ ;_ * "-"??_ ;_ @_ </c:formatCode>
                <c:ptCount val="61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  <c:pt idx="36">
                  <c:v>84.77134258550295</c:v>
                </c:pt>
                <c:pt idx="37">
                  <c:v>85.22514883289027</c:v>
                </c:pt>
                <c:pt idx="38">
                  <c:v>82.840993010741542</c:v>
                </c:pt>
                <c:pt idx="39">
                  <c:v>84.811385238996365</c:v>
                </c:pt>
                <c:pt idx="40">
                  <c:v>87.577199886306516</c:v>
                </c:pt>
                <c:pt idx="41">
                  <c:v>82.606470401255166</c:v>
                </c:pt>
                <c:pt idx="42">
                  <c:v>81.399108296164371</c:v>
                </c:pt>
                <c:pt idx="43">
                  <c:v>83.654271705079822</c:v>
                </c:pt>
                <c:pt idx="44">
                  <c:v>84.312355198127747</c:v>
                </c:pt>
                <c:pt idx="45">
                  <c:v>84.752922859375502</c:v>
                </c:pt>
                <c:pt idx="46">
                  <c:v>83.355667649783555</c:v>
                </c:pt>
                <c:pt idx="47">
                  <c:v>81.484922853490474</c:v>
                </c:pt>
                <c:pt idx="48">
                  <c:v>80.795764240113527</c:v>
                </c:pt>
                <c:pt idx="49">
                  <c:v>68.953950549984228</c:v>
                </c:pt>
                <c:pt idx="50">
                  <c:v>69.132443726935051</c:v>
                </c:pt>
                <c:pt idx="51">
                  <c:v>70.60253283028473</c:v>
                </c:pt>
                <c:pt idx="52">
                  <c:v>70.923609729753466</c:v>
                </c:pt>
                <c:pt idx="53">
                  <c:v>67.008705164976362</c:v>
                </c:pt>
                <c:pt idx="54">
                  <c:v>66.391134283410906</c:v>
                </c:pt>
                <c:pt idx="55">
                  <c:v>62.350880878044691</c:v>
                </c:pt>
                <c:pt idx="56">
                  <c:v>74.811503207795965</c:v>
                </c:pt>
                <c:pt idx="57">
                  <c:v>71.37656636332936</c:v>
                </c:pt>
                <c:pt idx="58">
                  <c:v>77.2243216396664</c:v>
                </c:pt>
                <c:pt idx="59">
                  <c:v>78.438411901318148</c:v>
                </c:pt>
                <c:pt idx="60">
                  <c:v>78.357419138722818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DD9-4AA5-B511-94F11103D002}"/>
            </c:ext>
          </c:extLst>
        </c:ser>
        <c:ser>
          <c:idx val="1"/>
          <c:order val="2"/>
          <c:tx>
            <c:strRef>
              <c:f>'14. Employment in mfg and other'!$A$7</c:f>
              <c:strCache>
                <c:ptCount val="1"/>
                <c:pt idx="0">
                  <c:v> Total ex manufacturing 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'14. Employment in mfg and other'!$B$4:$BJ$4</c:f>
              <c:strCach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Q1 2023</c:v>
                </c:pt>
              </c:strCache>
            </c:strRef>
          </c:cat>
          <c:val>
            <c:numRef>
              <c:f>'14. Employment in mfg and other'!$B$7:$BJ$7</c:f>
              <c:numCache>
                <c:formatCode>_ * #\ ##0_ ;_ * \-#\ ##0_ ;_ * "-"??_ ;_ @_ </c:formatCode>
                <c:ptCount val="61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  <c:pt idx="36">
                  <c:v>117.00436297854178</c:v>
                </c:pt>
                <c:pt idx="37">
                  <c:v>116.01361553174337</c:v>
                </c:pt>
                <c:pt idx="38">
                  <c:v>117.1680347357039</c:v>
                </c:pt>
                <c:pt idx="39">
                  <c:v>116.66306410295245</c:v>
                </c:pt>
                <c:pt idx="40">
                  <c:v>117.86457330252131</c:v>
                </c:pt>
                <c:pt idx="41">
                  <c:v>117.98810159677228</c:v>
                </c:pt>
                <c:pt idx="42">
                  <c:v>118.94345722391586</c:v>
                </c:pt>
                <c:pt idx="43">
                  <c:v>119.76292947575151</c:v>
                </c:pt>
                <c:pt idx="44">
                  <c:v>117.72538538707438</c:v>
                </c:pt>
                <c:pt idx="45">
                  <c:v>117.82247705533555</c:v>
                </c:pt>
                <c:pt idx="46">
                  <c:v>118.56724133985051</c:v>
                </c:pt>
                <c:pt idx="47">
                  <c:v>119.25484243171496</c:v>
                </c:pt>
                <c:pt idx="48">
                  <c:v>119.06693000797375</c:v>
                </c:pt>
                <c:pt idx="49">
                  <c:v>102.96882345922246</c:v>
                </c:pt>
                <c:pt idx="50">
                  <c:v>107.34060786972086</c:v>
                </c:pt>
                <c:pt idx="51">
                  <c:v>109.78773655447557</c:v>
                </c:pt>
                <c:pt idx="52">
                  <c:v>109.50397149841442</c:v>
                </c:pt>
                <c:pt idx="53">
                  <c:v>109.73823318279877</c:v>
                </c:pt>
                <c:pt idx="54">
                  <c:v>104.4931925967373</c:v>
                </c:pt>
                <c:pt idx="55">
                  <c:v>107.3117346687648</c:v>
                </c:pt>
                <c:pt idx="56">
                  <c:v>108.17974817628892</c:v>
                </c:pt>
                <c:pt idx="57">
                  <c:v>114.02224947547468</c:v>
                </c:pt>
                <c:pt idx="58">
                  <c:v>114.67192524507941</c:v>
                </c:pt>
                <c:pt idx="59">
                  <c:v>115.83571011954194</c:v>
                </c:pt>
                <c:pt idx="60">
                  <c:v>117.94094072461037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DD9-4AA5-B511-94F11103D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36736"/>
        <c:axId val="169243008"/>
      </c:lineChart>
      <c:catAx>
        <c:axId val="169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9243008"/>
        <c:crosses val="autoZero"/>
        <c:auto val="1"/>
        <c:lblAlgn val="ctr"/>
        <c:lblOffset val="100"/>
        <c:noMultiLvlLbl val="0"/>
      </c:catAx>
      <c:valAx>
        <c:axId val="169243008"/>
        <c:scaling>
          <c:orientation val="minMax"/>
          <c:max val="120"/>
          <c:min val="6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Q1 2008 = 100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69236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Empl by mfg industry'!$B$3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'15. Empl by mfg industry'!$B$4:$B$13</c:f>
              <c:numCache>
                <c:formatCode>0</c:formatCode>
                <c:ptCount val="10"/>
                <c:pt idx="0">
                  <c:v>370.75400000000002</c:v>
                </c:pt>
                <c:pt idx="1">
                  <c:v>245.76400000000001</c:v>
                </c:pt>
                <c:pt idx="2">
                  <c:v>101.66</c:v>
                </c:pt>
                <c:pt idx="3">
                  <c:v>64.441999999999993</c:v>
                </c:pt>
                <c:pt idx="4">
                  <c:v>243.64699999999999</c:v>
                </c:pt>
                <c:pt idx="5">
                  <c:v>122.78700000000001</c:v>
                </c:pt>
                <c:pt idx="6">
                  <c:v>238.96700000000001</c:v>
                </c:pt>
                <c:pt idx="7">
                  <c:v>117.821</c:v>
                </c:pt>
                <c:pt idx="8">
                  <c:v>101.18899999999999</c:v>
                </c:pt>
                <c:pt idx="9">
                  <c:v>77.573999999999998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B-407D-8206-64E83E34E06C}"/>
            </c:ext>
          </c:extLst>
        </c:ser>
        <c:ser>
          <c:idx val="1"/>
          <c:order val="1"/>
          <c:tx>
            <c:strRef>
              <c:f>'15. Empl by mfg industry'!$C$3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'15. Empl by mfg industry'!$C$4:$C$13</c:f>
              <c:numCache>
                <c:formatCode>###0</c:formatCode>
                <c:ptCount val="10"/>
                <c:pt idx="0" formatCode="_ * #\ ##0_ ;_ * \-#\ ##0_ ;_ * &quot;-&quot;??_ ;_ @_ ">
                  <c:v>354.67500000000001</c:v>
                </c:pt>
                <c:pt idx="1">
                  <c:v>213.49600000000001</c:v>
                </c:pt>
                <c:pt idx="2">
                  <c:v>87.5</c:v>
                </c:pt>
                <c:pt idx="3">
                  <c:v>45.375999999999998</c:v>
                </c:pt>
                <c:pt idx="4">
                  <c:v>210.51599999999999</c:v>
                </c:pt>
                <c:pt idx="5">
                  <c:v>92.224000000000004</c:v>
                </c:pt>
                <c:pt idx="6">
                  <c:v>205.43199999999999</c:v>
                </c:pt>
                <c:pt idx="7">
                  <c:v>121.80500000000001</c:v>
                </c:pt>
                <c:pt idx="8">
                  <c:v>81.587000000000003</c:v>
                </c:pt>
                <c:pt idx="9">
                  <c:v>64.867999999999995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B-407D-8206-64E83E34E06C}"/>
            </c:ext>
          </c:extLst>
        </c:ser>
        <c:ser>
          <c:idx val="2"/>
          <c:order val="2"/>
          <c:tx>
            <c:strRef>
              <c:f>'15. Empl by mfg industry'!$D$3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'15.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'15. Empl by mfg industry'!$D$4:$D$13</c:f>
              <c:numCache>
                <c:formatCode>0</c:formatCode>
                <c:ptCount val="10"/>
                <c:pt idx="0">
                  <c:v>400.459</c:v>
                </c:pt>
                <c:pt idx="1">
                  <c:v>178.4</c:v>
                </c:pt>
                <c:pt idx="2">
                  <c:v>73.245000000000005</c:v>
                </c:pt>
                <c:pt idx="3">
                  <c:v>64.885000000000005</c:v>
                </c:pt>
                <c:pt idx="4">
                  <c:v>199.34800000000001</c:v>
                </c:pt>
                <c:pt idx="5">
                  <c:v>121.807</c:v>
                </c:pt>
                <c:pt idx="6">
                  <c:v>209.58699999999999</c:v>
                </c:pt>
                <c:pt idx="7">
                  <c:v>176.36200000000002</c:v>
                </c:pt>
                <c:pt idx="8">
                  <c:v>82.743938745310004</c:v>
                </c:pt>
                <c:pt idx="9">
                  <c:v>51.731999999999999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6B-407D-8206-64E83E34E06C}"/>
            </c:ext>
          </c:extLst>
        </c:ser>
        <c:ser>
          <c:idx val="3"/>
          <c:order val="3"/>
          <c:tx>
            <c:strRef>
              <c:f>'15. Empl by mfg industry'!$E$3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'15. Empl by mfg industry'!$E$4:$E$13</c:f>
              <c:numCache>
                <c:formatCode>_ * #\ ##0_ ;_ * \-#\ ##0_ ;_ * "-"??_ ;_ @_ </c:formatCode>
                <c:ptCount val="10"/>
                <c:pt idx="0">
                  <c:v>370.35578637557984</c:v>
                </c:pt>
                <c:pt idx="1">
                  <c:v>231.71521117635001</c:v>
                </c:pt>
                <c:pt idx="2">
                  <c:v>84.535622040730019</c:v>
                </c:pt>
                <c:pt idx="3">
                  <c:v>59.665628731180014</c:v>
                </c:pt>
                <c:pt idx="4">
                  <c:v>219.73756083725996</c:v>
                </c:pt>
                <c:pt idx="5">
                  <c:v>101.42621694443999</c:v>
                </c:pt>
                <c:pt idx="6">
                  <c:v>271.24896436371995</c:v>
                </c:pt>
                <c:pt idx="7">
                  <c:v>116.70336047489002</c:v>
                </c:pt>
                <c:pt idx="8">
                  <c:v>111.18311189478</c:v>
                </c:pt>
                <c:pt idx="9">
                  <c:v>52.810682870900003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6B-407D-8206-64E83E34E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'16. Mining employment'!$B$3</c:f>
              <c:strCache>
                <c:ptCount val="1"/>
                <c:pt idx="0">
                  <c:v> Employed 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'16. Mining employment'!$A$4:$A$55</c:f>
              <c:numCache>
                <c:formatCode>General</c:formatCode>
                <c:ptCount val="52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'16. Mining employment'!$B$4:$B$55</c:f>
              <c:numCache>
                <c:formatCode>_ * #\ ##0_ ;_ * \-#\ ##0_ ;_ * "-"??_ ;_ @_ </c:formatCode>
                <c:ptCount val="52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  <c:pt idx="44">
                  <c:v>459000</c:v>
                </c:pt>
                <c:pt idx="45" formatCode="#,##0">
                  <c:v>457000</c:v>
                </c:pt>
                <c:pt idx="46" formatCode="#,##0">
                  <c:v>465000</c:v>
                </c:pt>
                <c:pt idx="47" formatCode="#,##0">
                  <c:v>458000</c:v>
                </c:pt>
                <c:pt idx="48">
                  <c:v>460000</c:v>
                </c:pt>
                <c:pt idx="49">
                  <c:v>478000</c:v>
                </c:pt>
                <c:pt idx="50">
                  <c:v>469000</c:v>
                </c:pt>
                <c:pt idx="51">
                  <c:v>471000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C-4946-B686-20E180F4A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ax val="55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979456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'20. Investment rate'!$D$7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'20. Investment rate'!$A$8:$C$25</c:f>
              <c:multiLvlStrCache>
                <c:ptCount val="18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'20. Investment rate'!$D$8:$D$25</c:f>
              <c:numCache>
                <c:formatCode>_-* #\ ##0_-;\-* #\ ##0_-;_-* "-"??_-;_-@_-</c:formatCode>
                <c:ptCount val="18"/>
                <c:pt idx="0">
                  <c:v>110.40725141581196</c:v>
                </c:pt>
                <c:pt idx="1">
                  <c:v>132.13707278944148</c:v>
                </c:pt>
                <c:pt idx="2">
                  <c:v>182.4052532347053</c:v>
                </c:pt>
                <c:pt idx="3">
                  <c:v>226.39032388280739</c:v>
                </c:pt>
                <c:pt idx="4">
                  <c:v>183.1128184095806</c:v>
                </c:pt>
                <c:pt idx="5">
                  <c:v>164.9243837605035</c:v>
                </c:pt>
                <c:pt idx="6">
                  <c:v>166.91427228943911</c:v>
                </c:pt>
                <c:pt idx="7">
                  <c:v>172.01313074859002</c:v>
                </c:pt>
                <c:pt idx="8">
                  <c:v>178.02204733053503</c:v>
                </c:pt>
                <c:pt idx="9">
                  <c:v>176.49977731629806</c:v>
                </c:pt>
                <c:pt idx="10">
                  <c:v>171.72905724785142</c:v>
                </c:pt>
                <c:pt idx="11">
                  <c:v>164.88230468530858</c:v>
                </c:pt>
                <c:pt idx="12">
                  <c:v>163.27871510285655</c:v>
                </c:pt>
                <c:pt idx="13">
                  <c:v>167.51408213244241</c:v>
                </c:pt>
                <c:pt idx="14">
                  <c:v>167.74182520157152</c:v>
                </c:pt>
                <c:pt idx="15">
                  <c:v>172.97158299368206</c:v>
                </c:pt>
                <c:pt idx="16">
                  <c:v>174.74199427535248</c:v>
                </c:pt>
                <c:pt idx="17">
                  <c:v>187.03158779679757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2B5-BCA3-5FD22FAA10F4}"/>
            </c:ext>
          </c:extLst>
        </c:ser>
        <c:ser>
          <c:idx val="1"/>
          <c:order val="1"/>
          <c:tx>
            <c:strRef>
              <c:f>'20. Investment rate'!$E$7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'20. Investment rate'!$A$8:$C$25</c:f>
              <c:multiLvlStrCache>
                <c:ptCount val="18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'20. Investment rate'!$E$8:$E$25</c:f>
              <c:numCache>
                <c:formatCode>_-* #\ ##0_-;\-* #\ ##0_-;_-* "-"??_-;_-@_-</c:formatCode>
                <c:ptCount val="18"/>
                <c:pt idx="0">
                  <c:v>47.533713072946433</c:v>
                </c:pt>
                <c:pt idx="1">
                  <c:v>74.106840028722004</c:v>
                </c:pt>
                <c:pt idx="2">
                  <c:v>163.3532306203146</c:v>
                </c:pt>
                <c:pt idx="3">
                  <c:v>193.80542270428373</c:v>
                </c:pt>
                <c:pt idx="4">
                  <c:v>122.39176188940316</c:v>
                </c:pt>
                <c:pt idx="5">
                  <c:v>110.54127966983212</c:v>
                </c:pt>
                <c:pt idx="6">
                  <c:v>82.778748918280598</c:v>
                </c:pt>
                <c:pt idx="7">
                  <c:v>91.607951172324078</c:v>
                </c:pt>
                <c:pt idx="8">
                  <c:v>94.856322067665275</c:v>
                </c:pt>
                <c:pt idx="9">
                  <c:v>97.970927636743042</c:v>
                </c:pt>
                <c:pt idx="10">
                  <c:v>97.665050487405509</c:v>
                </c:pt>
                <c:pt idx="11">
                  <c:v>98.396356063977422</c:v>
                </c:pt>
                <c:pt idx="12">
                  <c:v>100.62241701758035</c:v>
                </c:pt>
                <c:pt idx="13">
                  <c:v>104.11322854824648</c:v>
                </c:pt>
                <c:pt idx="14">
                  <c:v>105.91380925607417</c:v>
                </c:pt>
                <c:pt idx="15">
                  <c:v>108.33888988703481</c:v>
                </c:pt>
                <c:pt idx="16">
                  <c:v>108.54495877784595</c:v>
                </c:pt>
                <c:pt idx="17">
                  <c:v>109.45906049293687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2B5-BCA3-5FD22FAA10F4}"/>
            </c:ext>
          </c:extLst>
        </c:ser>
        <c:ser>
          <c:idx val="2"/>
          <c:order val="2"/>
          <c:tx>
            <c:strRef>
              <c:f>'20. Investment rate'!$F$7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'20. Investment rate'!$A$8:$C$25</c:f>
              <c:multiLvlStrCache>
                <c:ptCount val="18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'20. Investment rate'!$F$8:$F$25</c:f>
              <c:numCache>
                <c:formatCode>_-* #\ ##0_-;\-* #\ ##0_-;_-* "-"??_-;_-@_-</c:formatCode>
                <c:ptCount val="18"/>
                <c:pt idx="0">
                  <c:v>392.84100992273824</c:v>
                </c:pt>
                <c:pt idx="1">
                  <c:v>602.09219091027296</c:v>
                </c:pt>
                <c:pt idx="2">
                  <c:v>671.65418197717952</c:v>
                </c:pt>
                <c:pt idx="3">
                  <c:v>744.81401544931703</c:v>
                </c:pt>
                <c:pt idx="4">
                  <c:v>784.72376219318005</c:v>
                </c:pt>
                <c:pt idx="5">
                  <c:v>761.23716567316433</c:v>
                </c:pt>
                <c:pt idx="6">
                  <c:v>558.1782867855311</c:v>
                </c:pt>
                <c:pt idx="7">
                  <c:v>654.61167220360835</c:v>
                </c:pt>
                <c:pt idx="8">
                  <c:v>689.14617857016526</c:v>
                </c:pt>
                <c:pt idx="9">
                  <c:v>660.99285867086701</c:v>
                </c:pt>
                <c:pt idx="10">
                  <c:v>664.32209359612875</c:v>
                </c:pt>
                <c:pt idx="11">
                  <c:v>669.13194105766013</c:v>
                </c:pt>
                <c:pt idx="12">
                  <c:v>682.49122014309046</c:v>
                </c:pt>
                <c:pt idx="13">
                  <c:v>701.90606992467622</c:v>
                </c:pt>
                <c:pt idx="14">
                  <c:v>703.43788673335814</c:v>
                </c:pt>
                <c:pt idx="15">
                  <c:v>699.63903617354833</c:v>
                </c:pt>
                <c:pt idx="16">
                  <c:v>712.24600923856792</c:v>
                </c:pt>
                <c:pt idx="17">
                  <c:v>713.32000979323595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2B5-BCA3-5FD22FAA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'20. Investment rate'!$G$7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2"/>
            <c:spPr>
              <a:solidFill>
                <a:srgbClr val="C0504D">
                  <a:lumMod val="20000"/>
                  <a:lumOff val="80000"/>
                </a:srgbClr>
              </a:solidFill>
              <a:ln w="9525">
                <a:solidFill>
                  <a:sysClr val="windowText" lastClr="000000">
                    <a:lumMod val="95000"/>
                    <a:lumOff val="5000"/>
                  </a:sys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'20. Investment rate'!$A$8:$C$25</c:f>
              <c:multiLvlStrCache>
                <c:ptCount val="18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'20. Investment rate'!$G$8:$G$25</c:f>
              <c:numCache>
                <c:formatCode>0.0%</c:formatCode>
                <c:ptCount val="18"/>
                <c:pt idx="0">
                  <c:v>0.14410222380192023</c:v>
                </c:pt>
                <c:pt idx="1">
                  <c:v>0.16480572399132482</c:v>
                </c:pt>
                <c:pt idx="2">
                  <c:v>0.17717559858972184</c:v>
                </c:pt>
                <c:pt idx="3">
                  <c:v>0.18008952805835612</c:v>
                </c:pt>
                <c:pt idx="4">
                  <c:v>0.15468989660589361</c:v>
                </c:pt>
                <c:pt idx="5">
                  <c:v>0.14358646760226398</c:v>
                </c:pt>
                <c:pt idx="6">
                  <c:v>0.13304467734503095</c:v>
                </c:pt>
                <c:pt idx="7">
                  <c:v>0.13585162591082275</c:v>
                </c:pt>
                <c:pt idx="8">
                  <c:v>0.13896447045870164</c:v>
                </c:pt>
                <c:pt idx="9">
                  <c:v>0.13107406432512669</c:v>
                </c:pt>
                <c:pt idx="10">
                  <c:v>0.12798974331013491</c:v>
                </c:pt>
                <c:pt idx="11">
                  <c:v>0.1320292804587396</c:v>
                </c:pt>
                <c:pt idx="12">
                  <c:v>0.13438317312668582</c:v>
                </c:pt>
                <c:pt idx="13">
                  <c:v>0.13760335538209087</c:v>
                </c:pt>
                <c:pt idx="14">
                  <c:v>0.1416892396078471</c:v>
                </c:pt>
                <c:pt idx="15">
                  <c:v>0.14093218283838121</c:v>
                </c:pt>
                <c:pt idx="16">
                  <c:v>0.14786099894060636</c:v>
                </c:pt>
                <c:pt idx="17">
                  <c:v>0.14787506344955284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94D-42B5-BCA3-5FD22FAA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187600"/>
        <c:axId val="807174288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(2023)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807174288"/>
        <c:scaling>
          <c:orientation val="minMax"/>
          <c:max val="0.30000000000000004"/>
        </c:scaling>
        <c:delete val="0"/>
        <c:axPos val="r"/>
        <c:numFmt formatCode="0.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87600"/>
        <c:crosses val="max"/>
        <c:crossBetween val="between"/>
      </c:valAx>
      <c:catAx>
        <c:axId val="80718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17428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'17.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'17. Exports, imports, BOT'!$I$4:$J$56</c:f>
              <c:multiLvlStrCache>
                <c:ptCount val="5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'17. Exports, imports, BOT'!$M$4:$M$56</c:f>
              <c:numCache>
                <c:formatCode>_ * #\ ##0.0_ ;_ * \-#\ ##0.0_ ;_ * "-"??_ ;_ @_ </c:formatCode>
                <c:ptCount val="53"/>
                <c:pt idx="0">
                  <c:v>-16.26176370106765</c:v>
                </c:pt>
                <c:pt idx="1">
                  <c:v>6.5393587786259673</c:v>
                </c:pt>
                <c:pt idx="2">
                  <c:v>1.8337984857308811</c:v>
                </c:pt>
                <c:pt idx="3">
                  <c:v>29.149106086956522</c:v>
                </c:pt>
                <c:pt idx="4">
                  <c:v>-7.972066285714277</c:v>
                </c:pt>
                <c:pt idx="5">
                  <c:v>2.5334545454545037</c:v>
                </c:pt>
                <c:pt idx="6">
                  <c:v>-9.1703986747652948</c:v>
                </c:pt>
                <c:pt idx="7">
                  <c:v>-22.83783706943683</c:v>
                </c:pt>
                <c:pt idx="8">
                  <c:v>-46.202609257265863</c:v>
                </c:pt>
                <c:pt idx="9">
                  <c:v>-42.13786638388126</c:v>
                </c:pt>
                <c:pt idx="10">
                  <c:v>-55.626867052023101</c:v>
                </c:pt>
                <c:pt idx="11">
                  <c:v>-54.227068322981324</c:v>
                </c:pt>
                <c:pt idx="12">
                  <c:v>-70.210338085539661</c:v>
                </c:pt>
                <c:pt idx="13">
                  <c:v>-57.190884422110514</c:v>
                </c:pt>
                <c:pt idx="14">
                  <c:v>-71.154151410193151</c:v>
                </c:pt>
                <c:pt idx="15">
                  <c:v>-13.57684003925425</c:v>
                </c:pt>
                <c:pt idx="16">
                  <c:v>-43.873805769230898</c:v>
                </c:pt>
                <c:pt idx="17">
                  <c:v>-31.045744218971151</c:v>
                </c:pt>
                <c:pt idx="18">
                  <c:v>-52.498860335195445</c:v>
                </c:pt>
                <c:pt idx="19">
                  <c:v>-30.452538783093246</c:v>
                </c:pt>
                <c:pt idx="20">
                  <c:v>-49.314446189376554</c:v>
                </c:pt>
                <c:pt idx="21">
                  <c:v>13.117909828674442</c:v>
                </c:pt>
                <c:pt idx="22">
                  <c:v>-17.474688000000015</c:v>
                </c:pt>
                <c:pt idx="23">
                  <c:v>-18.217179805137334</c:v>
                </c:pt>
                <c:pt idx="24">
                  <c:v>-22.923351257588934</c:v>
                </c:pt>
                <c:pt idx="25">
                  <c:v>42.330909554140078</c:v>
                </c:pt>
                <c:pt idx="26">
                  <c:v>4.6371140939596103</c:v>
                </c:pt>
                <c:pt idx="27">
                  <c:v>8.6715112219451385</c:v>
                </c:pt>
                <c:pt idx="28">
                  <c:v>6.6144606604160003</c:v>
                </c:pt>
                <c:pt idx="29">
                  <c:v>32.695780645161335</c:v>
                </c:pt>
                <c:pt idx="30">
                  <c:v>25.656158463385339</c:v>
                </c:pt>
                <c:pt idx="31">
                  <c:v>42.577971428571459</c:v>
                </c:pt>
                <c:pt idx="32">
                  <c:v>-23.171967084639505</c:v>
                </c:pt>
                <c:pt idx="33">
                  <c:v>21.270956387495175</c:v>
                </c:pt>
                <c:pt idx="34">
                  <c:v>0.64577743902447082</c:v>
                </c:pt>
                <c:pt idx="35">
                  <c:v>19.812526475037828</c:v>
                </c:pt>
                <c:pt idx="36">
                  <c:v>-5.111620910116585</c:v>
                </c:pt>
                <c:pt idx="37">
                  <c:v>4.4445232815964459</c:v>
                </c:pt>
                <c:pt idx="38">
                  <c:v>7.0931332357247356</c:v>
                </c:pt>
                <c:pt idx="39">
                  <c:v>27.453182646737105</c:v>
                </c:pt>
                <c:pt idx="40">
                  <c:v>40.737926565874773</c:v>
                </c:pt>
                <c:pt idx="41">
                  <c:v>34.4660700108264</c:v>
                </c:pt>
                <c:pt idx="42">
                  <c:v>125.69036931818187</c:v>
                </c:pt>
                <c:pt idx="43">
                  <c:v>118.23137809187284</c:v>
                </c:pt>
                <c:pt idx="44">
                  <c:v>108.88799161718475</c:v>
                </c:pt>
                <c:pt idx="45">
                  <c:v>178.57474698795181</c:v>
                </c:pt>
                <c:pt idx="46">
                  <c:v>111.38336606840505</c:v>
                </c:pt>
                <c:pt idx="47">
                  <c:v>101.69599433127348</c:v>
                </c:pt>
                <c:pt idx="48">
                  <c:v>65.724763975799192</c:v>
                </c:pt>
                <c:pt idx="49">
                  <c:v>74.370464505973587</c:v>
                </c:pt>
                <c:pt idx="50">
                  <c:v>51.68780963048755</c:v>
                </c:pt>
                <c:pt idx="51">
                  <c:v>7.5009544317379095</c:v>
                </c:pt>
                <c:pt idx="52">
                  <c:v>-5.1091658009999605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7-49BA-937C-E9DB89534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'17.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'17. Exports, imports, BOT'!$I$4:$J$56</c:f>
              <c:multiLvlStrCache>
                <c:ptCount val="5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'17. Exports, imports, BOT'!$K$4:$K$56</c:f>
              <c:numCache>
                <c:formatCode>_ * #\ ##0_ ;_ * \-#\ ##0_ ;_ * "-"??_ ;_ @_ </c:formatCode>
                <c:ptCount val="53"/>
                <c:pt idx="0">
                  <c:v>246.9910996441281</c:v>
                </c:pt>
                <c:pt idx="1">
                  <c:v>279.49118966529653</c:v>
                </c:pt>
                <c:pt idx="2">
                  <c:v>297.5705066977286</c:v>
                </c:pt>
                <c:pt idx="3">
                  <c:v>307.87081043478258</c:v>
                </c:pt>
                <c:pt idx="4">
                  <c:v>291.10511314285714</c:v>
                </c:pt>
                <c:pt idx="5">
                  <c:v>306.42981818181818</c:v>
                </c:pt>
                <c:pt idx="6">
                  <c:v>331.46094533406961</c:v>
                </c:pt>
                <c:pt idx="7">
                  <c:v>341.23594969928922</c:v>
                </c:pt>
                <c:pt idx="8">
                  <c:v>299.18836598493004</c:v>
                </c:pt>
                <c:pt idx="9">
                  <c:v>303.4576097560975</c:v>
                </c:pt>
                <c:pt idx="10">
                  <c:v>309.23220599054127</c:v>
                </c:pt>
                <c:pt idx="11">
                  <c:v>313.04168944099382</c:v>
                </c:pt>
                <c:pt idx="12">
                  <c:v>295.18792057026485</c:v>
                </c:pt>
                <c:pt idx="13">
                  <c:v>326.63319195979898</c:v>
                </c:pt>
                <c:pt idx="14">
                  <c:v>357.71844433448786</c:v>
                </c:pt>
                <c:pt idx="15">
                  <c:v>391.6326947988224</c:v>
                </c:pt>
                <c:pt idx="16">
                  <c:v>373.90846153846149</c:v>
                </c:pt>
                <c:pt idx="17">
                  <c:v>359.72440207645127</c:v>
                </c:pt>
                <c:pt idx="18">
                  <c:v>369.03222905027934</c:v>
                </c:pt>
                <c:pt idx="19">
                  <c:v>391.59831862517416</c:v>
                </c:pt>
                <c:pt idx="20">
                  <c:v>350.94991593533479</c:v>
                </c:pt>
                <c:pt idx="21">
                  <c:v>385.30918485121725</c:v>
                </c:pt>
                <c:pt idx="22">
                  <c:v>392.81918399999995</c:v>
                </c:pt>
                <c:pt idx="23">
                  <c:v>384.75028697962802</c:v>
                </c:pt>
                <c:pt idx="24">
                  <c:v>362.49726973113616</c:v>
                </c:pt>
                <c:pt idx="25">
                  <c:v>414.92898343949048</c:v>
                </c:pt>
                <c:pt idx="26">
                  <c:v>387.16613758389258</c:v>
                </c:pt>
                <c:pt idx="27">
                  <c:v>377.60799501246879</c:v>
                </c:pt>
                <c:pt idx="28">
                  <c:v>354.93466938442731</c:v>
                </c:pt>
                <c:pt idx="29">
                  <c:v>389.40932903225809</c:v>
                </c:pt>
                <c:pt idx="30">
                  <c:v>387.25130852340936</c:v>
                </c:pt>
                <c:pt idx="31">
                  <c:v>417.44622857142861</c:v>
                </c:pt>
                <c:pt idx="32">
                  <c:v>341.71817868338559</c:v>
                </c:pt>
                <c:pt idx="33">
                  <c:v>376.99807178695482</c:v>
                </c:pt>
                <c:pt idx="34">
                  <c:v>416.48940548780496</c:v>
                </c:pt>
                <c:pt idx="35">
                  <c:v>420.38142208774588</c:v>
                </c:pt>
                <c:pt idx="36">
                  <c:v>355.95280932681459</c:v>
                </c:pt>
                <c:pt idx="37">
                  <c:v>388.68146341463409</c:v>
                </c:pt>
                <c:pt idx="38">
                  <c:v>406.47768667642748</c:v>
                </c:pt>
                <c:pt idx="39">
                  <c:v>404.54051768137077</c:v>
                </c:pt>
                <c:pt idx="40">
                  <c:v>382.70488120950336</c:v>
                </c:pt>
                <c:pt idx="41">
                  <c:v>319.17800072176107</c:v>
                </c:pt>
                <c:pt idx="42">
                  <c:v>446.12360795454543</c:v>
                </c:pt>
                <c:pt idx="43">
                  <c:v>471.74857950530037</c:v>
                </c:pt>
                <c:pt idx="44">
                  <c:v>462.53687740132733</c:v>
                </c:pt>
                <c:pt idx="45">
                  <c:v>543.95975215146302</c:v>
                </c:pt>
                <c:pt idx="46">
                  <c:v>505.23043684388756</c:v>
                </c:pt>
                <c:pt idx="47">
                  <c:v>515.6660233791556</c:v>
                </c:pt>
                <c:pt idx="48">
                  <c:v>490.49667269381769</c:v>
                </c:pt>
                <c:pt idx="49">
                  <c:v>542.61018480530845</c:v>
                </c:pt>
                <c:pt idx="50">
                  <c:v>553.37489093182762</c:v>
                </c:pt>
                <c:pt idx="51">
                  <c:v>500.20503721003433</c:v>
                </c:pt>
                <c:pt idx="52">
                  <c:v>483.00147962900002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817-49BA-937C-E9DB89534DBA}"/>
            </c:ext>
          </c:extLst>
        </c:ser>
        <c:ser>
          <c:idx val="1"/>
          <c:order val="1"/>
          <c:tx>
            <c:strRef>
              <c:f>'17.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'17. Exports, imports, BOT'!$I$4:$J$56</c:f>
              <c:multiLvlStrCache>
                <c:ptCount val="5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'17. Exports, imports, BOT'!$L$4:$L$56</c:f>
              <c:numCache>
                <c:formatCode>_ * #\ ##0_ ;_ * \-#\ ##0_ ;_ * "-"??_ ;_ @_ </c:formatCode>
                <c:ptCount val="53"/>
                <c:pt idx="0">
                  <c:v>263.25286334519575</c:v>
                </c:pt>
                <c:pt idx="1">
                  <c:v>272.95183088667056</c:v>
                </c:pt>
                <c:pt idx="2">
                  <c:v>295.73670821199772</c:v>
                </c:pt>
                <c:pt idx="3">
                  <c:v>278.72170434782606</c:v>
                </c:pt>
                <c:pt idx="4">
                  <c:v>299.07717942857141</c:v>
                </c:pt>
                <c:pt idx="5">
                  <c:v>303.89636363636367</c:v>
                </c:pt>
                <c:pt idx="6">
                  <c:v>340.6313440088349</c:v>
                </c:pt>
                <c:pt idx="7">
                  <c:v>364.07378676872605</c:v>
                </c:pt>
                <c:pt idx="8">
                  <c:v>345.39097524219591</c:v>
                </c:pt>
                <c:pt idx="9">
                  <c:v>345.59547613997876</c:v>
                </c:pt>
                <c:pt idx="10">
                  <c:v>364.85907304256438</c:v>
                </c:pt>
                <c:pt idx="11">
                  <c:v>367.26875776397515</c:v>
                </c:pt>
                <c:pt idx="12">
                  <c:v>365.39825865580451</c:v>
                </c:pt>
                <c:pt idx="13">
                  <c:v>383.82407638190949</c:v>
                </c:pt>
                <c:pt idx="14">
                  <c:v>428.87259574468101</c:v>
                </c:pt>
                <c:pt idx="15">
                  <c:v>405.20953483807665</c:v>
                </c:pt>
                <c:pt idx="16">
                  <c:v>417.78226730769239</c:v>
                </c:pt>
                <c:pt idx="17">
                  <c:v>390.77014629542242</c:v>
                </c:pt>
                <c:pt idx="18">
                  <c:v>421.53108938547479</c:v>
                </c:pt>
                <c:pt idx="19">
                  <c:v>422.0508574082674</c:v>
                </c:pt>
                <c:pt idx="20">
                  <c:v>400.26436212471134</c:v>
                </c:pt>
                <c:pt idx="21">
                  <c:v>372.19127502254281</c:v>
                </c:pt>
                <c:pt idx="22">
                  <c:v>410.29387199999996</c:v>
                </c:pt>
                <c:pt idx="23">
                  <c:v>402.96746678476535</c:v>
                </c:pt>
                <c:pt idx="24">
                  <c:v>385.42062098872509</c:v>
                </c:pt>
                <c:pt idx="25">
                  <c:v>372.5980738853504</c:v>
                </c:pt>
                <c:pt idx="26">
                  <c:v>382.52902348993297</c:v>
                </c:pt>
                <c:pt idx="27">
                  <c:v>368.93648379052365</c:v>
                </c:pt>
                <c:pt idx="28">
                  <c:v>348.32020872401131</c:v>
                </c:pt>
                <c:pt idx="29">
                  <c:v>356.71354838709675</c:v>
                </c:pt>
                <c:pt idx="30">
                  <c:v>361.59515006002403</c:v>
                </c:pt>
                <c:pt idx="31">
                  <c:v>374.86825714285715</c:v>
                </c:pt>
                <c:pt idx="32">
                  <c:v>364.89014576802509</c:v>
                </c:pt>
                <c:pt idx="33">
                  <c:v>355.72711539945965</c:v>
                </c:pt>
                <c:pt idx="34">
                  <c:v>415.84362804878049</c:v>
                </c:pt>
                <c:pt idx="35">
                  <c:v>400.56889561270805</c:v>
                </c:pt>
                <c:pt idx="36">
                  <c:v>361.06443023693117</c:v>
                </c:pt>
                <c:pt idx="37">
                  <c:v>384.23694013303765</c:v>
                </c:pt>
                <c:pt idx="38">
                  <c:v>399.38455344070275</c:v>
                </c:pt>
                <c:pt idx="39">
                  <c:v>377.08733503463367</c:v>
                </c:pt>
                <c:pt idx="40">
                  <c:v>341.96695464362858</c:v>
                </c:pt>
                <c:pt idx="41">
                  <c:v>284.71193071093467</c:v>
                </c:pt>
                <c:pt idx="42">
                  <c:v>320.43323863636357</c:v>
                </c:pt>
                <c:pt idx="43">
                  <c:v>353.51720141342753</c:v>
                </c:pt>
                <c:pt idx="44">
                  <c:v>353.64888578414258</c:v>
                </c:pt>
                <c:pt idx="45">
                  <c:v>365.38500516351121</c:v>
                </c:pt>
                <c:pt idx="46">
                  <c:v>393.84707077548251</c:v>
                </c:pt>
                <c:pt idx="47">
                  <c:v>413.97002904788212</c:v>
                </c:pt>
                <c:pt idx="48">
                  <c:v>424.77190871801849</c:v>
                </c:pt>
                <c:pt idx="49">
                  <c:v>468.23972029933486</c:v>
                </c:pt>
                <c:pt idx="50">
                  <c:v>501.68708130134007</c:v>
                </c:pt>
                <c:pt idx="51">
                  <c:v>492.70408277829642</c:v>
                </c:pt>
                <c:pt idx="52">
                  <c:v>488.11064542999998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817-49BA-937C-E9DB89534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(2023) rand</a:t>
                </a:r>
              </a:p>
            </c:rich>
          </c:tx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'17.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'17. Exports, imports, BOT'!$O$4:$P$56</c:f>
              <c:multiLvlStrCache>
                <c:ptCount val="5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'17. Exports, imports, BOT'!$S$4:$S$56</c:f>
              <c:numCache>
                <c:formatCode>_ * #\ ##0.0_ ;_ * \-#\ ##0.0_ ;_ * "-"??_ ;_ @_ </c:formatCode>
                <c:ptCount val="53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  <c:pt idx="48">
                  <c:v>4.0326591731717372</c:v>
                </c:pt>
                <c:pt idx="49">
                  <c:v>4.5701380397415257</c:v>
                </c:pt>
                <c:pt idx="50">
                  <c:v>2.97783403068361</c:v>
                </c:pt>
                <c:pt idx="51">
                  <c:v>0.42086929115144756</c:v>
                </c:pt>
                <c:pt idx="52">
                  <c:v>-0.2878103445399951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5-41F9-95BC-BBB40B5AB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'17.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'17. Exports, imports, BOT'!$O$4:$P$56</c:f>
              <c:multiLvlStrCache>
                <c:ptCount val="5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'17. Exports, imports, BOT'!$Q$4:$Q$56</c:f>
              <c:numCache>
                <c:formatCode>_ * #\ ##0_ ;_ * \-#\ ##0_ ;_ * "-"??_ ;_ @_ </c:formatCode>
                <c:ptCount val="53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  <c:pt idx="48">
                  <c:v>30.095291133753946</c:v>
                </c:pt>
                <c:pt idx="49">
                  <c:v>33.343928437219027</c:v>
                </c:pt>
                <c:pt idx="50">
                  <c:v>31.880990773705662</c:v>
                </c:pt>
                <c:pt idx="51">
                  <c:v>28.065886995689169</c:v>
                </c:pt>
                <c:pt idx="52">
                  <c:v>27.208516552377624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B25-41F9-95BC-BBB40B5ABB81}"/>
            </c:ext>
          </c:extLst>
        </c:ser>
        <c:ser>
          <c:idx val="1"/>
          <c:order val="1"/>
          <c:tx>
            <c:strRef>
              <c:f>'17.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'17. Exports, imports, BOT'!$O$4:$P$56</c:f>
              <c:multiLvlStrCache>
                <c:ptCount val="5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'17. Exports, imports, BOT'!$R$4:$R$56</c:f>
              <c:numCache>
                <c:formatCode>_ * #\ ##0_ ;_ * \-#\ ##0_ ;_ * "-"??_ ;_ @_ </c:formatCode>
                <c:ptCount val="53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  <c:pt idx="48">
                  <c:v>26.062631960582209</c:v>
                </c:pt>
                <c:pt idx="49">
                  <c:v>28.773790397477502</c:v>
                </c:pt>
                <c:pt idx="50">
                  <c:v>28.903156743022052</c:v>
                </c:pt>
                <c:pt idx="51">
                  <c:v>27.645017704537722</c:v>
                </c:pt>
                <c:pt idx="52">
                  <c:v>27.496326896917619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B25-41F9-95BC-BBB40B5AB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Quarterly GDP in R trns'!$C$4</c:f>
              <c:strCache>
                <c:ptCount val="1"/>
                <c:pt idx="0">
                  <c:v>GDP  in constant (2023) R trns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5F-4BC3-A6E8-9C8C313802D3}"/>
              </c:ext>
            </c:extLst>
          </c:dPt>
          <c:dPt>
            <c:idx val="4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5F-4BC3-A6E8-9C8C313802D3}"/>
              </c:ext>
            </c:extLst>
          </c:dPt>
          <c:dPt>
            <c:idx val="4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5F-4BC3-A6E8-9C8C313802D3}"/>
              </c:ext>
            </c:extLst>
          </c:dPt>
          <c:dPt>
            <c:idx val="4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5F-4BC3-A6E8-9C8C313802D3}"/>
              </c:ext>
            </c:extLst>
          </c:dPt>
          <c:dPt>
            <c:idx val="4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5F-4BC3-A6E8-9C8C313802D3}"/>
              </c:ext>
            </c:extLst>
          </c:dPt>
          <c:dPt>
            <c:idx val="4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5F-4BC3-A6E8-9C8C313802D3}"/>
              </c:ext>
            </c:extLst>
          </c:dPt>
          <c:dPt>
            <c:idx val="4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5F-4BC3-A6E8-9C8C313802D3}"/>
              </c:ext>
            </c:extLst>
          </c:dPt>
          <c:dPt>
            <c:idx val="4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A5F-4BC3-A6E8-9C8C313802D3}"/>
              </c:ext>
            </c:extLst>
          </c:dPt>
          <c:dPt>
            <c:idx val="4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A5F-4BC3-A6E8-9C8C313802D3}"/>
              </c:ext>
            </c:extLst>
          </c:dPt>
          <c:dPt>
            <c:idx val="5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A5F-4BC3-A6E8-9C8C313802D3}"/>
              </c:ext>
            </c:extLst>
          </c:dPt>
          <c:dPt>
            <c:idx val="5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A5F-4BC3-A6E8-9C8C313802D3}"/>
              </c:ext>
            </c:extLst>
          </c:dPt>
          <c:dPt>
            <c:idx val="5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A5F-4BC3-A6E8-9C8C313802D3}"/>
              </c:ext>
            </c:extLst>
          </c:dPt>
          <c:cat>
            <c:multiLvlStrRef>
              <c:f>'2. Quarterly GDP in R trns'!$A$5:$B$57</c:f>
              <c:multiLvlStrCache>
                <c:ptCount val="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'2. Quarterly GDP in R trns'!$C$5:$C$57</c:f>
              <c:numCache>
                <c:formatCode>_-* #\ ##0.0_-;\-* #\ ##0.0_-;_-* "-"??_-;_-@_-</c:formatCode>
                <c:ptCount val="53"/>
                <c:pt idx="0">
                  <c:v>5.798214532198922</c:v>
                </c:pt>
                <c:pt idx="1">
                  <c:v>5.8468854395562921</c:v>
                </c:pt>
                <c:pt idx="2">
                  <c:v>5.8989371213288138</c:v>
                </c:pt>
                <c:pt idx="3">
                  <c:v>5.9538433275170011</c:v>
                </c:pt>
                <c:pt idx="4">
                  <c:v>6.0124768773564803</c:v>
                </c:pt>
                <c:pt idx="5">
                  <c:v>6.0461269976838645</c:v>
                </c:pt>
                <c:pt idx="6">
                  <c:v>6.0711441248547802</c:v>
                </c:pt>
                <c:pt idx="7">
                  <c:v>6.1126759861787177</c:v>
                </c:pt>
                <c:pt idx="8">
                  <c:v>6.1473252776114666</c:v>
                </c:pt>
                <c:pt idx="9">
                  <c:v>6.1986390623340188</c:v>
                </c:pt>
                <c:pt idx="10">
                  <c:v>6.2238401514177912</c:v>
                </c:pt>
                <c:pt idx="11">
                  <c:v>6.2535243090281201</c:v>
                </c:pt>
                <c:pt idx="12">
                  <c:v>6.3020532032217336</c:v>
                </c:pt>
                <c:pt idx="13">
                  <c:v>6.3478929885444133</c:v>
                </c:pt>
                <c:pt idx="14">
                  <c:v>6.3780111760674121</c:v>
                </c:pt>
                <c:pt idx="15">
                  <c:v>6.4123473286517036</c:v>
                </c:pt>
                <c:pt idx="16">
                  <c:v>6.4035024605365702</c:v>
                </c:pt>
                <c:pt idx="17">
                  <c:v>6.4287749459484651</c:v>
                </c:pt>
                <c:pt idx="18">
                  <c:v>6.4596703047571209</c:v>
                </c:pt>
                <c:pt idx="19">
                  <c:v>6.5080387423167769</c:v>
                </c:pt>
                <c:pt idx="20">
                  <c:v>6.5550497021953538</c:v>
                </c:pt>
                <c:pt idx="21">
                  <c:v>6.499707867189735</c:v>
                </c:pt>
                <c:pt idx="22">
                  <c:v>6.5289841119881364</c:v>
                </c:pt>
                <c:pt idx="23">
                  <c:v>6.5572850502922426</c:v>
                </c:pt>
                <c:pt idx="24">
                  <c:v>6.5729480933525855</c:v>
                </c:pt>
                <c:pt idx="25">
                  <c:v>6.579272179934466</c:v>
                </c:pt>
                <c:pt idx="26">
                  <c:v>6.5784706205244037</c:v>
                </c:pt>
                <c:pt idx="27">
                  <c:v>6.5840566342967817</c:v>
                </c:pt>
                <c:pt idx="28">
                  <c:v>6.6151416578455278</c:v>
                </c:pt>
                <c:pt idx="29">
                  <c:v>6.6512142177664737</c:v>
                </c:pt>
                <c:pt idx="30">
                  <c:v>6.6634455332950067</c:v>
                </c:pt>
                <c:pt idx="31">
                  <c:v>6.6896569359048721</c:v>
                </c:pt>
                <c:pt idx="32">
                  <c:v>6.7250468612558079</c:v>
                </c:pt>
                <c:pt idx="33">
                  <c:v>6.7083246478561973</c:v>
                </c:pt>
                <c:pt idx="34">
                  <c:v>6.7908250341441194</c:v>
                </c:pt>
                <c:pt idx="35">
                  <c:v>6.8096692290998941</c:v>
                </c:pt>
                <c:pt idx="36">
                  <c:v>6.7501912299675801</c:v>
                </c:pt>
                <c:pt idx="37">
                  <c:v>6.7807163243588411</c:v>
                </c:pt>
                <c:pt idx="38">
                  <c:v>6.78784343274737</c:v>
                </c:pt>
                <c:pt idx="39">
                  <c:v>6.7853854202821564</c:v>
                </c:pt>
                <c:pt idx="40">
                  <c:v>6.8013941535520512</c:v>
                </c:pt>
                <c:pt idx="41">
                  <c:v>5.6526429454356482</c:v>
                </c:pt>
                <c:pt idx="42">
                  <c:v>6.4287530191068907</c:v>
                </c:pt>
                <c:pt idx="43">
                  <c:v>6.6050295529252363</c:v>
                </c:pt>
                <c:pt idx="44">
                  <c:v>6.6473834147929054</c:v>
                </c:pt>
                <c:pt idx="45">
                  <c:v>6.7336572301112643</c:v>
                </c:pt>
                <c:pt idx="46">
                  <c:v>6.6073841753697087</c:v>
                </c:pt>
                <c:pt idx="47">
                  <c:v>6.6981028286076363</c:v>
                </c:pt>
                <c:pt idx="48">
                  <c:v>6.8007229007842236</c:v>
                </c:pt>
                <c:pt idx="49">
                  <c:v>6.7438170304731848</c:v>
                </c:pt>
                <c:pt idx="50">
                  <c:v>6.8634496488909473</c:v>
                </c:pt>
                <c:pt idx="51">
                  <c:v>6.7883591393309075</c:v>
                </c:pt>
                <c:pt idx="52">
                  <c:v>6.8127012210321407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A5F-4BC3-A6E8-9C8C31380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Exports in billions of constant rand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'18-19 Sector imports &amp; exports'!$B$4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1-4E84-96E8-417654B4910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1-4E84-96E8-417654B4910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1-4E84-96E8-417654B4910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1-4E84-96E8-417654B4910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71-4E84-96E8-417654B4910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71-4E84-96E8-417654B4910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71-4E84-96E8-417654B4910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771-4E84-96E8-417654B4910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771-4E84-96E8-417654B4910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771-4E84-96E8-417654B491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771-4E84-96E8-417654B4910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771-4E84-96E8-417654B4910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771-4E84-96E8-417654B4910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771-4E84-96E8-417654B4910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771-4E84-96E8-417654B4910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771-4E84-96E8-417654B49102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771-4E84-96E8-417654B49102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771-4E84-96E8-417654B49102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771-4E84-96E8-417654B49102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771-4E84-96E8-417654B49102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771-4E84-96E8-417654B49102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771-4E84-96E8-417654B4910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771-4E84-96E8-417654B4910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771-4E84-96E8-417654B4910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771-4E84-96E8-417654B49102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771-4E84-96E8-417654B4910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E771-4E84-96E8-417654B49102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E771-4E84-96E8-417654B49102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E771-4E84-96E8-417654B4910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E771-4E84-96E8-417654B49102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E771-4E84-96E8-417654B4910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E771-4E84-96E8-417654B49102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E771-4E84-96E8-417654B49102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E771-4E84-96E8-417654B49102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E771-4E84-96E8-417654B49102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E771-4E84-96E8-417654B49102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E771-4E84-96E8-417654B49102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E771-4E84-96E8-417654B49102}"/>
              </c:ext>
            </c:extLst>
          </c:dPt>
          <c:cat>
            <c:multiLvlStrRef>
              <c:f>'18-19 Sector imports &amp; exports'!$C$2:$AV$3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'18-19 Sector imports &amp; exports'!$C$4:$AV$4</c:f>
              <c:numCache>
                <c:formatCode>_ * #\ ##0_ ;_ * \-#\ ##0_ ;_ * "-"??_ ;_ @_ </c:formatCode>
                <c:ptCount val="46"/>
                <c:pt idx="0">
                  <c:v>11.624393594306049</c:v>
                </c:pt>
                <c:pt idx="1">
                  <c:v>12.411977142857141</c:v>
                </c:pt>
                <c:pt idx="2">
                  <c:v>12.688488697524219</c:v>
                </c:pt>
                <c:pt idx="3">
                  <c:v>14.978731160896134</c:v>
                </c:pt>
                <c:pt idx="4">
                  <c:v>20.733196153846155</c:v>
                </c:pt>
                <c:pt idx="5">
                  <c:v>20.525886374133943</c:v>
                </c:pt>
                <c:pt idx="6">
                  <c:v>24.399757155247183</c:v>
                </c:pt>
                <c:pt idx="7">
                  <c:v>23.456781084386463</c:v>
                </c:pt>
                <c:pt idx="8">
                  <c:v>20.803034482758623</c:v>
                </c:pt>
                <c:pt idx="9">
                  <c:v>21.359873636705533</c:v>
                </c:pt>
                <c:pt idx="10">
                  <c:v>25.730125269978409</c:v>
                </c:pt>
                <c:pt idx="11">
                  <c:v>27.878032832692984</c:v>
                </c:pt>
                <c:pt idx="12">
                  <c:v>31.318109643328931</c:v>
                </c:pt>
                <c:pt idx="13">
                  <c:v>33.125399999999999</c:v>
                </c:pt>
                <c:pt idx="16">
                  <c:v>112.08439857651247</c:v>
                </c:pt>
                <c:pt idx="17">
                  <c:v>141.0531222857143</c:v>
                </c:pt>
                <c:pt idx="18">
                  <c:v>151.08531539289558</c:v>
                </c:pt>
                <c:pt idx="19">
                  <c:v>145.54248268839106</c:v>
                </c:pt>
                <c:pt idx="20">
                  <c:v>159.54912692307693</c:v>
                </c:pt>
                <c:pt idx="21">
                  <c:v>136.0068193995381</c:v>
                </c:pt>
                <c:pt idx="22">
                  <c:v>135.58079271465741</c:v>
                </c:pt>
                <c:pt idx="23">
                  <c:v>148.7343595597228</c:v>
                </c:pt>
                <c:pt idx="24">
                  <c:v>141.99985579937302</c:v>
                </c:pt>
                <c:pt idx="25">
                  <c:v>151.84633471229785</c:v>
                </c:pt>
                <c:pt idx="26">
                  <c:v>176.33052699784022</c:v>
                </c:pt>
                <c:pt idx="27">
                  <c:v>236.06381976947262</c:v>
                </c:pt>
                <c:pt idx="28">
                  <c:v>247.40545838837517</c:v>
                </c:pt>
                <c:pt idx="29">
                  <c:v>228.8126</c:v>
                </c:pt>
                <c:pt idx="32">
                  <c:v>123.28230747330961</c:v>
                </c:pt>
                <c:pt idx="33">
                  <c:v>137.64001371428571</c:v>
                </c:pt>
                <c:pt idx="34">
                  <c:v>135.4145618945102</c:v>
                </c:pt>
                <c:pt idx="35">
                  <c:v>134.6667067209776</c:v>
                </c:pt>
                <c:pt idx="36">
                  <c:v>193.62613846153852</c:v>
                </c:pt>
                <c:pt idx="37">
                  <c:v>194.41721016166281</c:v>
                </c:pt>
                <c:pt idx="38">
                  <c:v>202.51671986123156</c:v>
                </c:pt>
                <c:pt idx="39">
                  <c:v>182.74352874031794</c:v>
                </c:pt>
                <c:pt idx="40">
                  <c:v>178.91528840125389</c:v>
                </c:pt>
                <c:pt idx="41">
                  <c:v>182.36764648364044</c:v>
                </c:pt>
                <c:pt idx="42">
                  <c:v>180.64376241900652</c:v>
                </c:pt>
                <c:pt idx="43">
                  <c:v>198.59502479916171</c:v>
                </c:pt>
                <c:pt idx="44">
                  <c:v>213.67061690885069</c:v>
                </c:pt>
                <c:pt idx="45">
                  <c:v>221.06370000000001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E771-4E84-96E8-417654B49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Billions of constant (2023)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Exports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'18-19 Sector imports &amp; exports'!$B$8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D-4543-980F-C7828CD291C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D-4543-980F-C7828CD291C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D-4543-980F-C7828CD291C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D-4543-980F-C7828CD291C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3D-4543-980F-C7828CD291C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3D-4543-980F-C7828CD291C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3D-4543-980F-C7828CD291C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73D-4543-980F-C7828CD291C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73D-4543-980F-C7828CD291C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73D-4543-980F-C7828CD291C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73D-4543-980F-C7828CD291C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73D-4543-980F-C7828CD291C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73D-4543-980F-C7828CD291C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73D-4543-980F-C7828CD291C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73D-4543-980F-C7828CD291C6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73D-4543-980F-C7828CD291C6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73D-4543-980F-C7828CD291C6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73D-4543-980F-C7828CD291C6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73D-4543-980F-C7828CD291C6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73D-4543-980F-C7828CD291C6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73D-4543-980F-C7828CD291C6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73D-4543-980F-C7828CD291C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73D-4543-980F-C7828CD291C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73D-4543-980F-C7828CD291C6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73D-4543-980F-C7828CD291C6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73D-4543-980F-C7828CD291C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E73D-4543-980F-C7828CD291C6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E73D-4543-980F-C7828CD291C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E73D-4543-980F-C7828CD291C6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E73D-4543-980F-C7828CD291C6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E73D-4543-980F-C7828CD291C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E73D-4543-980F-C7828CD291C6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E73D-4543-980F-C7828CD291C6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E73D-4543-980F-C7828CD291C6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E73D-4543-980F-C7828CD291C6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E73D-4543-980F-C7828CD291C6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E73D-4543-980F-C7828CD291C6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E73D-4543-980F-C7828CD291C6}"/>
              </c:ext>
            </c:extLst>
          </c:dPt>
          <c:cat>
            <c:multiLvlStrRef>
              <c:f>'18-19 Sector imports &amp; exports'!$C$6:$AV$7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'18-19 Sector imports &amp; exports'!$C$8:$AV$8</c:f>
              <c:numCache>
                <c:formatCode>_ * #\ ##0_ ;_ * \-#\ ##0_ ;_ * "-"??_ ;_ @_ </c:formatCode>
                <c:ptCount val="46"/>
                <c:pt idx="0">
                  <c:v>0.80479159456381888</c:v>
                </c:pt>
                <c:pt idx="1">
                  <c:v>0.9574418923756477</c:v>
                </c:pt>
                <c:pt idx="2">
                  <c:v>0.93869316562685567</c:v>
                </c:pt>
                <c:pt idx="3">
                  <c:v>1.0135745038537194</c:v>
                </c:pt>
                <c:pt idx="4">
                  <c:v>1.2250780355933928</c:v>
                </c:pt>
                <c:pt idx="5">
                  <c:v>1.1670442332551034</c:v>
                </c:pt>
                <c:pt idx="6">
                  <c:v>1.0997582758606366</c:v>
                </c:pt>
                <c:pt idx="7">
                  <c:v>1.3444455893573117</c:v>
                </c:pt>
                <c:pt idx="8">
                  <c:v>1.3708170149394427</c:v>
                </c:pt>
                <c:pt idx="9">
                  <c:v>1.2508587657865642</c:v>
                </c:pt>
                <c:pt idx="10">
                  <c:v>1.4363000586195203</c:v>
                </c:pt>
                <c:pt idx="11">
                  <c:v>1.6470805240693061</c:v>
                </c:pt>
                <c:pt idx="12">
                  <c:v>1.9236290841305874</c:v>
                </c:pt>
                <c:pt idx="13">
                  <c:v>1.8606673397707461</c:v>
                </c:pt>
                <c:pt idx="16">
                  <c:v>7.773057080088309</c:v>
                </c:pt>
                <c:pt idx="17">
                  <c:v>10.888346247093207</c:v>
                </c:pt>
                <c:pt idx="18">
                  <c:v>11.181143054980231</c:v>
                </c:pt>
                <c:pt idx="19">
                  <c:v>9.8572189581452179</c:v>
                </c:pt>
                <c:pt idx="20">
                  <c:v>9.4208474342899304</c:v>
                </c:pt>
                <c:pt idx="21">
                  <c:v>7.7323819383716277</c:v>
                </c:pt>
                <c:pt idx="22">
                  <c:v>6.1107384073830335</c:v>
                </c:pt>
                <c:pt idx="23">
                  <c:v>8.5177015357671237</c:v>
                </c:pt>
                <c:pt idx="24">
                  <c:v>9.3640226065974712</c:v>
                </c:pt>
                <c:pt idx="25">
                  <c:v>8.887764142387077</c:v>
                </c:pt>
                <c:pt idx="26">
                  <c:v>9.8758893251795339</c:v>
                </c:pt>
                <c:pt idx="27">
                  <c:v>13.951496327788863</c:v>
                </c:pt>
                <c:pt idx="28">
                  <c:v>15.21967211816327</c:v>
                </c:pt>
                <c:pt idx="29">
                  <c:v>12.867196730437637</c:v>
                </c:pt>
                <c:pt idx="32">
                  <c:v>8.5452818530198318</c:v>
                </c:pt>
                <c:pt idx="33">
                  <c:v>10.62227149928246</c:v>
                </c:pt>
                <c:pt idx="34">
                  <c:v>10.037995920750518</c:v>
                </c:pt>
                <c:pt idx="35">
                  <c:v>9.1121193875059774</c:v>
                </c:pt>
                <c:pt idx="36">
                  <c:v>11.439655068597791</c:v>
                </c:pt>
                <c:pt idx="37">
                  <c:v>11.04615006418123</c:v>
                </c:pt>
                <c:pt idx="38">
                  <c:v>9.1358345392774858</c:v>
                </c:pt>
                <c:pt idx="39">
                  <c:v>10.490311109133925</c:v>
                </c:pt>
                <c:pt idx="40">
                  <c:v>11.808837417225998</c:v>
                </c:pt>
                <c:pt idx="41">
                  <c:v>10.672202760507046</c:v>
                </c:pt>
                <c:pt idx="42">
                  <c:v>10.07406166669176</c:v>
                </c:pt>
                <c:pt idx="43">
                  <c:v>11.741100772121275</c:v>
                </c:pt>
                <c:pt idx="44">
                  <c:v>13.135677557893265</c:v>
                </c:pt>
                <c:pt idx="45">
                  <c:v>12.409104614074398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E73D-4543-980F-C7828CD29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constant rand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'18-19 Sector imports &amp; exports'!$B$12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CC-4620-A791-B100A974342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CC-4620-A791-B100A974342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CC-4620-A791-B100A974342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CC-4620-A791-B100A974342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CC-4620-A791-B100A974342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CC-4620-A791-B100A974342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CC-4620-A791-B100A974342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CC-4620-A791-B100A974342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CC-4620-A791-B100A974342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CC-4620-A791-B100A974342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CC-4620-A791-B100A97434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CC-4620-A791-B100A97434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5CC-4620-A791-B100A974342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CC-4620-A791-B100A974342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CC-4620-A791-B100A974342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CC-4620-A791-B100A9743422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CC-4620-A791-B100A9743422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CC-4620-A791-B100A9743422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CC-4620-A791-B100A9743422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CC-4620-A791-B100A9743422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CC-4620-A791-B100A9743422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CC-4620-A791-B100A974342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CC-4620-A791-B100A974342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CC-4620-A791-B100A974342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05CC-4620-A791-B100A9743422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5CC-4620-A791-B100A974342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5CC-4620-A791-B100A9743422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05CC-4620-A791-B100A9743422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5CC-4620-A791-B100A974342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05CC-4620-A791-B100A9743422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5CC-4620-A791-B100A974342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05CC-4620-A791-B100A9743422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05CC-4620-A791-B100A9743422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05CC-4620-A791-B100A9743422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05CC-4620-A791-B100A9743422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05CC-4620-A791-B100A9743422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05CC-4620-A791-B100A9743422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05CC-4620-A791-B100A9743422}"/>
              </c:ext>
            </c:extLst>
          </c:dPt>
          <c:cat>
            <c:multiLvlStrRef>
              <c:f>'18-19 Sector imports &amp; exports'!$C$10:$AV$11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Extractive, mostly petroleum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'18-19 Sector imports &amp; exports'!$C$12:$AV$12</c:f>
              <c:numCache>
                <c:formatCode>_ * #\ ##0_ ;_ * \-#\ ##0_ ;_ * "-"??_ ;_ @_ </c:formatCode>
                <c:ptCount val="46"/>
                <c:pt idx="0">
                  <c:v>6.8580192170818508</c:v>
                </c:pt>
                <c:pt idx="1">
                  <c:v>8.1499885714285707</c:v>
                </c:pt>
                <c:pt idx="2">
                  <c:v>10.382473627556511</c:v>
                </c:pt>
                <c:pt idx="3">
                  <c:v>9.9583808553971522</c:v>
                </c:pt>
                <c:pt idx="4">
                  <c:v>11.897498076923076</c:v>
                </c:pt>
                <c:pt idx="5">
                  <c:v>13.53137736720554</c:v>
                </c:pt>
                <c:pt idx="6">
                  <c:v>17.793444926279275</c:v>
                </c:pt>
                <c:pt idx="7">
                  <c:v>14.750123114553608</c:v>
                </c:pt>
                <c:pt idx="8">
                  <c:v>13.799581504702193</c:v>
                </c:pt>
                <c:pt idx="9">
                  <c:v>12.075975930801054</c:v>
                </c:pt>
                <c:pt idx="10">
                  <c:v>12.885356371490285</c:v>
                </c:pt>
                <c:pt idx="11">
                  <c:v>13.033898707649319</c:v>
                </c:pt>
                <c:pt idx="12">
                  <c:v>13.9913857331572</c:v>
                </c:pt>
                <c:pt idx="13">
                  <c:v>14.3592</c:v>
                </c:pt>
                <c:pt idx="16">
                  <c:v>56.604990747330959</c:v>
                </c:pt>
                <c:pt idx="17">
                  <c:v>65.196761142857127</c:v>
                </c:pt>
                <c:pt idx="18">
                  <c:v>87.755522066738408</c:v>
                </c:pt>
                <c:pt idx="19">
                  <c:v>90.804794297352359</c:v>
                </c:pt>
                <c:pt idx="20">
                  <c:v>112.35899423076923</c:v>
                </c:pt>
                <c:pt idx="21">
                  <c:v>76.919994457274825</c:v>
                </c:pt>
                <c:pt idx="22">
                  <c:v>51.208298352124885</c:v>
                </c:pt>
                <c:pt idx="23">
                  <c:v>60.40506481858948</c:v>
                </c:pt>
                <c:pt idx="24">
                  <c:v>73.319346394984322</c:v>
                </c:pt>
                <c:pt idx="25">
                  <c:v>67.201669800676939</c:v>
                </c:pt>
                <c:pt idx="26">
                  <c:v>67.604850971922261</c:v>
                </c:pt>
                <c:pt idx="27">
                  <c:v>57.252259867272102</c:v>
                </c:pt>
                <c:pt idx="28">
                  <c:v>90.012614266842803</c:v>
                </c:pt>
                <c:pt idx="29">
                  <c:v>115.3087</c:v>
                </c:pt>
                <c:pt idx="32">
                  <c:v>199.78985338078294</c:v>
                </c:pt>
                <c:pt idx="33">
                  <c:v>225.73042971428572</c:v>
                </c:pt>
                <c:pt idx="34">
                  <c:v>247.25297954790099</c:v>
                </c:pt>
                <c:pt idx="35">
                  <c:v>264.63508350305506</c:v>
                </c:pt>
                <c:pt idx="36">
                  <c:v>293.52577500000001</c:v>
                </c:pt>
                <c:pt idx="37">
                  <c:v>309.81299030023087</c:v>
                </c:pt>
                <c:pt idx="38">
                  <c:v>316.41887771032094</c:v>
                </c:pt>
                <c:pt idx="39">
                  <c:v>273.16502079086837</c:v>
                </c:pt>
                <c:pt idx="40">
                  <c:v>277.77121786833857</c:v>
                </c:pt>
                <c:pt idx="41">
                  <c:v>281.77143136517486</c:v>
                </c:pt>
                <c:pt idx="42">
                  <c:v>261.47756371490289</c:v>
                </c:pt>
                <c:pt idx="43">
                  <c:v>283.36385888927697</c:v>
                </c:pt>
                <c:pt idx="44">
                  <c:v>321.23818890356677</c:v>
                </c:pt>
                <c:pt idx="45">
                  <c:v>358.44279999999998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05CC-4620-A791-B100A9743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constant (2023) rand</a:t>
                </a:r>
                <a:endParaRPr lang="en-ZA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'18-19 Sector imports &amp; exports'!$B$16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79-4728-99EC-28FABF04E85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79-4728-99EC-28FABF04E85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79-4728-99EC-28FABF04E85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79-4728-99EC-28FABF04E859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79-4728-99EC-28FABF04E85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79-4728-99EC-28FABF04E859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79-4728-99EC-28FABF04E85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579-4728-99EC-28FABF04E85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579-4728-99EC-28FABF04E85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79-4728-99EC-28FABF04E85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579-4728-99EC-28FABF04E85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579-4728-99EC-28FABF04E85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579-4728-99EC-28FABF04E859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579-4728-99EC-28FABF04E85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579-4728-99EC-28FABF04E859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579-4728-99EC-28FABF04E85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579-4728-99EC-28FABF04E859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9579-4728-99EC-28FABF04E859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9579-4728-99EC-28FABF04E859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9579-4728-99EC-28FABF04E859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9579-4728-99EC-28FABF04E859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9579-4728-99EC-28FABF04E859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9579-4728-99EC-28FABF04E859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9579-4728-99EC-28FABF04E859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9579-4728-99EC-28FABF04E859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9579-4728-99EC-28FABF04E859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9579-4728-99EC-28FABF04E859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9579-4728-99EC-28FABF04E859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9579-4728-99EC-28FABF04E859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9579-4728-99EC-28FABF04E859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9579-4728-99EC-28FABF04E859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9579-4728-99EC-28FABF04E859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9579-4728-99EC-28FABF04E859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9579-4728-99EC-28FABF04E859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9579-4728-99EC-28FABF04E859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9579-4728-99EC-28FABF04E859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9579-4728-99EC-28FABF04E859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9579-4728-99EC-28FABF04E859}"/>
              </c:ext>
            </c:extLst>
          </c:dPt>
          <c:cat>
            <c:multiLvlStrRef>
              <c:f>'18-19 Sector imports &amp; exports'!$C$14:$AV$15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Extractive, mostly petroleum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'18-19 Sector imports &amp; exports'!$C$16:$AV$16</c:f>
              <c:numCache>
                <c:formatCode>_ * #\ ##0_ ;_ * \-#\ ##0_ ;_ * "-"??_ ;_ @_ </c:formatCode>
                <c:ptCount val="46"/>
                <c:pt idx="0">
                  <c:v>0.47553398927780893</c:v>
                </c:pt>
                <c:pt idx="1">
                  <c:v>0.62894148582840304</c:v>
                </c:pt>
                <c:pt idx="2">
                  <c:v>0.76787097602958887</c:v>
                </c:pt>
                <c:pt idx="3">
                  <c:v>0.6741079112971875</c:v>
                </c:pt>
                <c:pt idx="4">
                  <c:v>0.70377853168125626</c:v>
                </c:pt>
                <c:pt idx="5">
                  <c:v>0.77103840434335225</c:v>
                </c:pt>
                <c:pt idx="6">
                  <c:v>0.80284696393420407</c:v>
                </c:pt>
                <c:pt idx="7">
                  <c:v>0.84381580892786046</c:v>
                </c:pt>
                <c:pt idx="8">
                  <c:v>0.90935344281717745</c:v>
                </c:pt>
                <c:pt idx="9">
                  <c:v>0.70713582921885521</c:v>
                </c:pt>
                <c:pt idx="10">
                  <c:v>0.71581350020257284</c:v>
                </c:pt>
                <c:pt idx="11">
                  <c:v>0.76990012766118066</c:v>
                </c:pt>
                <c:pt idx="12">
                  <c:v>0.85950798639358272</c:v>
                </c:pt>
                <c:pt idx="13">
                  <c:v>0.81091133321244957</c:v>
                </c:pt>
                <c:pt idx="16">
                  <c:v>3.9160434494983116</c:v>
                </c:pt>
                <c:pt idx="17">
                  <c:v>5.0175871778677692</c:v>
                </c:pt>
                <c:pt idx="18">
                  <c:v>6.5079971558652696</c:v>
                </c:pt>
                <c:pt idx="19">
                  <c:v>6.1605370788630944</c:v>
                </c:pt>
                <c:pt idx="20">
                  <c:v>6.6442942886785952</c:v>
                </c:pt>
                <c:pt idx="21">
                  <c:v>4.383035636035971</c:v>
                </c:pt>
                <c:pt idx="22">
                  <c:v>2.3055791005026309</c:v>
                </c:pt>
                <c:pt idx="23">
                  <c:v>3.4582006534708096</c:v>
                </c:pt>
                <c:pt idx="24">
                  <c:v>4.8234739512430362</c:v>
                </c:pt>
                <c:pt idx="25">
                  <c:v>3.9302595069292776</c:v>
                </c:pt>
                <c:pt idx="26">
                  <c:v>3.7926495369319002</c:v>
                </c:pt>
                <c:pt idx="27">
                  <c:v>3.3867034209811071</c:v>
                </c:pt>
                <c:pt idx="28">
                  <c:v>5.5351482304968416</c:v>
                </c:pt>
                <c:pt idx="29">
                  <c:v>6.4863899640479961</c:v>
                </c:pt>
                <c:pt idx="32">
                  <c:v>13.846584606691174</c:v>
                </c:pt>
                <c:pt idx="33">
                  <c:v>17.443478351921943</c:v>
                </c:pt>
                <c:pt idx="34">
                  <c:v>18.270020818566614</c:v>
                </c:pt>
                <c:pt idx="35">
                  <c:v>17.940424496653691</c:v>
                </c:pt>
                <c:pt idx="36">
                  <c:v>17.341503772006099</c:v>
                </c:pt>
                <c:pt idx="37">
                  <c:v>17.639936337116541</c:v>
                </c:pt>
                <c:pt idx="38">
                  <c:v>14.225363760486621</c:v>
                </c:pt>
                <c:pt idx="39">
                  <c:v>15.630675044413584</c:v>
                </c:pt>
                <c:pt idx="40">
                  <c:v>18.283798499390809</c:v>
                </c:pt>
                <c:pt idx="41">
                  <c:v>16.508694174137997</c:v>
                </c:pt>
                <c:pt idx="42">
                  <c:v>14.712579008230856</c:v>
                </c:pt>
                <c:pt idx="43">
                  <c:v>16.738102858859389</c:v>
                </c:pt>
                <c:pt idx="44">
                  <c:v>19.716727279419526</c:v>
                </c:pt>
                <c:pt idx="45">
                  <c:v>20.192949674665687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9579-4728-99EC-28FABF04E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8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'21. Return on assets'!$B$3</c:f>
              <c:strCache>
                <c:ptCount val="1"/>
                <c:pt idx="0">
                  <c:v>mining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circle"/>
            <c:size val="5"/>
          </c:marker>
          <c:cat>
            <c:numRef>
              <c:f>'21. Return on assets'!$A$4:$A$13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assets'!$B$4:$B$13</c:f>
              <c:numCache>
                <c:formatCode>0.0%</c:formatCode>
                <c:ptCount val="10"/>
                <c:pt idx="0">
                  <c:v>-3.001460603823251E-3</c:v>
                </c:pt>
                <c:pt idx="1">
                  <c:v>6.1248887748584779E-3</c:v>
                </c:pt>
                <c:pt idx="2">
                  <c:v>-2.8037192443958268E-2</c:v>
                </c:pt>
                <c:pt idx="3">
                  <c:v>4.9917071486904031E-2</c:v>
                </c:pt>
                <c:pt idx="4">
                  <c:v>2.1041337043301144E-2</c:v>
                </c:pt>
                <c:pt idx="5">
                  <c:v>1.8639927743162824E-2</c:v>
                </c:pt>
                <c:pt idx="6">
                  <c:v>3.9346651754996347E-2</c:v>
                </c:pt>
                <c:pt idx="7">
                  <c:v>0.13422941153652199</c:v>
                </c:pt>
                <c:pt idx="8">
                  <c:v>6.1601522685010977E-2</c:v>
                </c:pt>
                <c:pt idx="9">
                  <c:v>0.13384039594894118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D09-4E27-984D-E11C01FFBFAC}"/>
            </c:ext>
          </c:extLst>
        </c:ser>
        <c:ser>
          <c:idx val="3"/>
          <c:order val="1"/>
          <c:tx>
            <c:strRef>
              <c:f>'21. Return on assets'!$C$3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'21. Return on assets'!$A$4:$A$13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assets'!$C$4:$C$13</c:f>
              <c:numCache>
                <c:formatCode>0.0%</c:formatCode>
                <c:ptCount val="10"/>
                <c:pt idx="0">
                  <c:v>0.10829878704130201</c:v>
                </c:pt>
                <c:pt idx="1">
                  <c:v>7.9730528474680068E-2</c:v>
                </c:pt>
                <c:pt idx="2">
                  <c:v>6.7100390099005744E-2</c:v>
                </c:pt>
                <c:pt idx="3">
                  <c:v>7.6481067024958396E-2</c:v>
                </c:pt>
                <c:pt idx="4">
                  <c:v>0.11343770189497825</c:v>
                </c:pt>
                <c:pt idx="5">
                  <c:v>8.3896418388470104E-2</c:v>
                </c:pt>
                <c:pt idx="6">
                  <c:v>4.7577022959632904E-2</c:v>
                </c:pt>
                <c:pt idx="7">
                  <c:v>9.451998186859098E-2</c:v>
                </c:pt>
                <c:pt idx="8">
                  <c:v>8.7422181121354553E-2</c:v>
                </c:pt>
                <c:pt idx="9">
                  <c:v>8.3529294127382567E-2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D09-4E27-984D-E11C01FFBFAC}"/>
            </c:ext>
          </c:extLst>
        </c:ser>
        <c:ser>
          <c:idx val="0"/>
          <c:order val="2"/>
          <c:tx>
            <c:strRef>
              <c:f>'21. Return on assets'!$D$3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'21. Return on assets'!$A$4:$A$13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assets'!$D$4:$D$13</c:f>
              <c:numCache>
                <c:formatCode>0.0%</c:formatCode>
                <c:ptCount val="10"/>
                <c:pt idx="0">
                  <c:v>0.16373267484467102</c:v>
                </c:pt>
                <c:pt idx="1">
                  <c:v>5.8162368869825849E-2</c:v>
                </c:pt>
                <c:pt idx="2">
                  <c:v>9.5179431022289138E-2</c:v>
                </c:pt>
                <c:pt idx="3">
                  <c:v>6.428914573148331E-2</c:v>
                </c:pt>
                <c:pt idx="4">
                  <c:v>9.8777390894572867E-2</c:v>
                </c:pt>
                <c:pt idx="5">
                  <c:v>0.10880755440377721</c:v>
                </c:pt>
                <c:pt idx="6">
                  <c:v>3.0656638899193955E-2</c:v>
                </c:pt>
                <c:pt idx="7">
                  <c:v>2.7137161611489241E-2</c:v>
                </c:pt>
                <c:pt idx="8">
                  <c:v>9.091185780374969E-2</c:v>
                </c:pt>
                <c:pt idx="9">
                  <c:v>0.14045689534721251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D09-4E27-984D-E11C01FFBFAC}"/>
            </c:ext>
          </c:extLst>
        </c:ser>
        <c:ser>
          <c:idx val="1"/>
          <c:order val="3"/>
          <c:tx>
            <c:strRef>
              <c:f>'21. Return on assets'!$E$3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triangle"/>
            <c:size val="6"/>
          </c:marker>
          <c:cat>
            <c:numRef>
              <c:f>'21. Return on assets'!$A$4:$A$13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assets'!$E$4:$E$13</c:f>
              <c:numCache>
                <c:formatCode>0.0%</c:formatCode>
                <c:ptCount val="10"/>
                <c:pt idx="0">
                  <c:v>8.921878638424062E-2</c:v>
                </c:pt>
                <c:pt idx="1">
                  <c:v>7.7408108946030701E-2</c:v>
                </c:pt>
                <c:pt idx="2">
                  <c:v>6.0592905362389662E-2</c:v>
                </c:pt>
                <c:pt idx="3">
                  <c:v>5.252617835174158E-2</c:v>
                </c:pt>
                <c:pt idx="4">
                  <c:v>7.0669711216578751E-2</c:v>
                </c:pt>
                <c:pt idx="5">
                  <c:v>4.0006047059496182E-2</c:v>
                </c:pt>
                <c:pt idx="6">
                  <c:v>3.5747397772905982E-2</c:v>
                </c:pt>
                <c:pt idx="7">
                  <c:v>4.0398702090099825E-2</c:v>
                </c:pt>
                <c:pt idx="8">
                  <c:v>4.540511817601639E-2</c:v>
                </c:pt>
                <c:pt idx="9">
                  <c:v>5.3785072113170594E-2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D09-4E27-984D-E11C01FFB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9632"/>
        <c:axId val="150071168"/>
      </c:lineChart>
      <c:catAx>
        <c:axId val="1500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0071168"/>
        <c:crosses val="autoZero"/>
        <c:auto val="1"/>
        <c:lblAlgn val="ctr"/>
        <c:lblOffset val="100"/>
        <c:noMultiLvlLbl val="0"/>
      </c:catAx>
      <c:valAx>
        <c:axId val="1500711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50069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'22. Mining &amp; mfg profits'!$B$3</c:f>
              <c:strCache>
                <c:ptCount val="1"/>
                <c:pt idx="0">
                  <c:v> Mining 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'22. Mining &amp; mfg profits'!$A$4:$A$43</c:f>
              <c:numCache>
                <c:formatCode>General</c:formatCode>
                <c:ptCount val="40"/>
                <c:pt idx="0">
                  <c:v>2013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2014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2015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2016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2017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2018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2019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2020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2021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2022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</c:numCache>
            </c:numRef>
          </c:cat>
          <c:val>
            <c:numRef>
              <c:f>'22. Mining &amp; mfg profits'!$B$4:$B$43</c:f>
              <c:numCache>
                <c:formatCode>_ * #\ ##0_ ;_ * \-#\ ##0_ ;_ * "-"??_ ;_ @_ </c:formatCode>
                <c:ptCount val="40"/>
                <c:pt idx="0">
                  <c:v>25.236927189409371</c:v>
                </c:pt>
                <c:pt idx="1">
                  <c:v>11.430092964824118</c:v>
                </c:pt>
                <c:pt idx="2">
                  <c:v>0.15541316180108858</c:v>
                </c:pt>
                <c:pt idx="3">
                  <c:v>-2.3526398429833169</c:v>
                </c:pt>
                <c:pt idx="4">
                  <c:v>30.125459134615383</c:v>
                </c:pt>
                <c:pt idx="5">
                  <c:v>14.303768286927799</c:v>
                </c:pt>
                <c:pt idx="6">
                  <c:v>17.945314245810053</c:v>
                </c:pt>
                <c:pt idx="7">
                  <c:v>5.0106967022758937</c:v>
                </c:pt>
                <c:pt idx="8">
                  <c:v>-0.15099769053117779</c:v>
                </c:pt>
                <c:pt idx="9">
                  <c:v>-17.208451307484218</c:v>
                </c:pt>
                <c:pt idx="10">
                  <c:v>-8.9896688888888878</c:v>
                </c:pt>
                <c:pt idx="11">
                  <c:v>-19.49968556244464</c:v>
                </c:pt>
                <c:pt idx="12">
                  <c:v>-1.7150780572419777</c:v>
                </c:pt>
                <c:pt idx="13">
                  <c:v>14.808324840764332</c:v>
                </c:pt>
                <c:pt idx="14">
                  <c:v>19.270331375838921</c:v>
                </c:pt>
                <c:pt idx="15">
                  <c:v>31.591762261014129</c:v>
                </c:pt>
                <c:pt idx="16">
                  <c:v>18.172990216061965</c:v>
                </c:pt>
                <c:pt idx="17">
                  <c:v>-12.651995967741936</c:v>
                </c:pt>
                <c:pt idx="18">
                  <c:v>14.98359943977591</c:v>
                </c:pt>
                <c:pt idx="19">
                  <c:v>13.243517857142855</c:v>
                </c:pt>
                <c:pt idx="20">
                  <c:v>21.637517633228839</c:v>
                </c:pt>
                <c:pt idx="21">
                  <c:v>-8.0155924353531454</c:v>
                </c:pt>
                <c:pt idx="22">
                  <c:v>29.387309451219512</c:v>
                </c:pt>
                <c:pt idx="23">
                  <c:v>10.832027231467475</c:v>
                </c:pt>
                <c:pt idx="24">
                  <c:v>25.418217374952992</c:v>
                </c:pt>
                <c:pt idx="25">
                  <c:v>25.565382483370286</c:v>
                </c:pt>
                <c:pt idx="26">
                  <c:v>21.0600878477306</c:v>
                </c:pt>
                <c:pt idx="27">
                  <c:v>23.719103171709808</c:v>
                </c:pt>
                <c:pt idx="28">
                  <c:v>40.079805615550768</c:v>
                </c:pt>
                <c:pt idx="29">
                  <c:v>24.13176470588235</c:v>
                </c:pt>
                <c:pt idx="30">
                  <c:v>67.077372159090899</c:v>
                </c:pt>
                <c:pt idx="31">
                  <c:v>78.376406360424028</c:v>
                </c:pt>
                <c:pt idx="32">
                  <c:v>101.46853126091513</c:v>
                </c:pt>
                <c:pt idx="33">
                  <c:v>108.42939759036145</c:v>
                </c:pt>
                <c:pt idx="34">
                  <c:v>57.314473416864203</c:v>
                </c:pt>
                <c:pt idx="35">
                  <c:v>36.22165549597856</c:v>
                </c:pt>
                <c:pt idx="36">
                  <c:v>96.332054161162475</c:v>
                </c:pt>
                <c:pt idx="37">
                  <c:v>82.905702292541164</c:v>
                </c:pt>
                <c:pt idx="38">
                  <c:v>77.267821642025794</c:v>
                </c:pt>
                <c:pt idx="39">
                  <c:v>75.42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A-48D3-A55D-FAA5617F3418}"/>
            </c:ext>
          </c:extLst>
        </c:ser>
        <c:ser>
          <c:idx val="0"/>
          <c:order val="1"/>
          <c:tx>
            <c:strRef>
              <c:f>'22. Mining &amp; mfg profits'!$C$3</c:f>
              <c:strCache>
                <c:ptCount val="1"/>
                <c:pt idx="0">
                  <c:v> Manufacturing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numRef>
              <c:f>'22. Mining &amp; mfg profits'!$A$4:$A$43</c:f>
              <c:numCache>
                <c:formatCode>General</c:formatCode>
                <c:ptCount val="40"/>
                <c:pt idx="0">
                  <c:v>2013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2014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2015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2016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2017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2018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2019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2020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2021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2022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</c:numCache>
            </c:numRef>
          </c:cat>
          <c:val>
            <c:numRef>
              <c:f>'22. Mining &amp; mfg profits'!$C$4:$C$43</c:f>
              <c:numCache>
                <c:formatCode>_ * #\ ##0_ ;_ * \-#\ ##0_ ;_ * "-"??_ ;_ @_ </c:formatCode>
                <c:ptCount val="40"/>
                <c:pt idx="0">
                  <c:v>62.703116089613047</c:v>
                </c:pt>
                <c:pt idx="1">
                  <c:v>54.762015075376873</c:v>
                </c:pt>
                <c:pt idx="2">
                  <c:v>78.723109846610583</c:v>
                </c:pt>
                <c:pt idx="3">
                  <c:v>66.554860157016691</c:v>
                </c:pt>
                <c:pt idx="4">
                  <c:v>63.146204326923076</c:v>
                </c:pt>
                <c:pt idx="5">
                  <c:v>46.624506842850408</c:v>
                </c:pt>
                <c:pt idx="6">
                  <c:v>60.639853351955303</c:v>
                </c:pt>
                <c:pt idx="7">
                  <c:v>49.999786344635389</c:v>
                </c:pt>
                <c:pt idx="8">
                  <c:v>51.050542725173202</c:v>
                </c:pt>
                <c:pt idx="9">
                  <c:v>63.725746167718661</c:v>
                </c:pt>
                <c:pt idx="10">
                  <c:v>61.627164444444439</c:v>
                </c:pt>
                <c:pt idx="11">
                  <c:v>45.338401240035431</c:v>
                </c:pt>
                <c:pt idx="12">
                  <c:v>51.199388551604514</c:v>
                </c:pt>
                <c:pt idx="13">
                  <c:v>58.78419108280255</c:v>
                </c:pt>
                <c:pt idx="14">
                  <c:v>116.73244546979865</c:v>
                </c:pt>
                <c:pt idx="15">
                  <c:v>53.988131753948458</c:v>
                </c:pt>
                <c:pt idx="16">
                  <c:v>38.90161842641664</c:v>
                </c:pt>
                <c:pt idx="17">
                  <c:v>59.850790322580643</c:v>
                </c:pt>
                <c:pt idx="18">
                  <c:v>72.58382352941176</c:v>
                </c:pt>
                <c:pt idx="19">
                  <c:v>67.439813492063493</c:v>
                </c:pt>
                <c:pt idx="20">
                  <c:v>38.796575235109721</c:v>
                </c:pt>
                <c:pt idx="21">
                  <c:v>35.2785025086839</c:v>
                </c:pt>
                <c:pt idx="22">
                  <c:v>63.35249237804878</c:v>
                </c:pt>
                <c:pt idx="23">
                  <c:v>49.471429652042367</c:v>
                </c:pt>
                <c:pt idx="24">
                  <c:v>38.038130876269278</c:v>
                </c:pt>
                <c:pt idx="25">
                  <c:v>37.863059866962303</c:v>
                </c:pt>
                <c:pt idx="26">
                  <c:v>36.348360175695461</c:v>
                </c:pt>
                <c:pt idx="27">
                  <c:v>27.463917243893551</c:v>
                </c:pt>
                <c:pt idx="28">
                  <c:v>15.270475161987044</c:v>
                </c:pt>
                <c:pt idx="29">
                  <c:v>-4.6947293395885952</c:v>
                </c:pt>
                <c:pt idx="30">
                  <c:v>47.203185369318177</c:v>
                </c:pt>
                <c:pt idx="31">
                  <c:v>58.802123674911655</c:v>
                </c:pt>
                <c:pt idx="32">
                  <c:v>36.331915822563751</c:v>
                </c:pt>
                <c:pt idx="33">
                  <c:v>57.528922547332186</c:v>
                </c:pt>
                <c:pt idx="34">
                  <c:v>56.335499492041983</c:v>
                </c:pt>
                <c:pt idx="35">
                  <c:v>49.244653150134049</c:v>
                </c:pt>
                <c:pt idx="36">
                  <c:v>64.49162813738441</c:v>
                </c:pt>
                <c:pt idx="37">
                  <c:v>61.297565385857276</c:v>
                </c:pt>
                <c:pt idx="38">
                  <c:v>54.124072035231215</c:v>
                </c:pt>
                <c:pt idx="39">
                  <c:v>48.451000000000001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A-48D3-A55D-FAA5617F3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64388224"/>
        <c:axId val="164390016"/>
      </c:barChart>
      <c:catAx>
        <c:axId val="164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64390016"/>
        <c:crosses val="autoZero"/>
        <c:auto val="1"/>
        <c:lblAlgn val="ctr"/>
        <c:lblOffset val="100"/>
        <c:noMultiLvlLbl val="0"/>
      </c:catAx>
      <c:valAx>
        <c:axId val="1643900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crossAx val="1643882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Growth by sector '!$B$6</c:f>
              <c:strCache>
                <c:ptCount val="1"/>
                <c:pt idx="0">
                  <c:v>Q2 2019 to Q1 2020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Growth by sector '!$A$7:$A$13</c:f>
              <c:strCache>
                <c:ptCount val="7"/>
                <c:pt idx="0">
                  <c:v>Agriculture (3%)</c:v>
                </c:pt>
                <c:pt idx="1">
                  <c:v>Mining (5%)</c:v>
                </c:pt>
                <c:pt idx="2">
                  <c:v>Manufacturing (12%)</c:v>
                </c:pt>
                <c:pt idx="3">
                  <c:v>Utilities &amp; construction (5%)</c:v>
                </c:pt>
                <c:pt idx="4">
                  <c:v>Logistics (9%)</c:v>
                </c:pt>
                <c:pt idx="5">
                  <c:v>Retail &amp; accommo-
dation (13%)</c:v>
                </c:pt>
                <c:pt idx="6">
                  <c:v>Business, gov't &amp; personal services (53%)</c:v>
                </c:pt>
              </c:strCache>
            </c:strRef>
          </c:cat>
          <c:val>
            <c:numRef>
              <c:f>'3. Growth by sector '!$B$7:$B$13</c:f>
              <c:numCache>
                <c:formatCode>0%</c:formatCode>
                <c:ptCount val="7"/>
                <c:pt idx="0">
                  <c:v>2.9538001629475952E-2</c:v>
                </c:pt>
                <c:pt idx="1">
                  <c:v>-1.5439020844733142E-2</c:v>
                </c:pt>
                <c:pt idx="2">
                  <c:v>-1.824580336956938E-2</c:v>
                </c:pt>
                <c:pt idx="3">
                  <c:v>-3.559603492209662E-2</c:v>
                </c:pt>
                <c:pt idx="4">
                  <c:v>-2.5434407970385653E-2</c:v>
                </c:pt>
                <c:pt idx="5">
                  <c:v>-9.1776083668548836E-3</c:v>
                </c:pt>
                <c:pt idx="6">
                  <c:v>2.5330083995039887E-2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0-4474-A8D1-E44D9F3B7AB0}"/>
            </c:ext>
          </c:extLst>
        </c:ser>
        <c:ser>
          <c:idx val="1"/>
          <c:order val="1"/>
          <c:tx>
            <c:strRef>
              <c:f>'3. Growth by sector '!$C$6</c:f>
              <c:strCache>
                <c:ptCount val="1"/>
                <c:pt idx="0">
                  <c:v>Q2 2020 to Q1 2021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Growth by sector '!$A$7:$A$13</c:f>
              <c:strCache>
                <c:ptCount val="7"/>
                <c:pt idx="0">
                  <c:v>Agriculture (3%)</c:v>
                </c:pt>
                <c:pt idx="1">
                  <c:v>Mining (5%)</c:v>
                </c:pt>
                <c:pt idx="2">
                  <c:v>Manufacturing (12%)</c:v>
                </c:pt>
                <c:pt idx="3">
                  <c:v>Utilities &amp; construction (5%)</c:v>
                </c:pt>
                <c:pt idx="4">
                  <c:v>Logistics (9%)</c:v>
                </c:pt>
                <c:pt idx="5">
                  <c:v>Retail &amp; accommo-
dation (13%)</c:v>
                </c:pt>
                <c:pt idx="6">
                  <c:v>Business, gov't &amp; personal services (53%)</c:v>
                </c:pt>
              </c:strCache>
            </c:strRef>
          </c:cat>
          <c:val>
            <c:numRef>
              <c:f>'3. Growth by sector '!$C$7:$C$13</c:f>
              <c:numCache>
                <c:formatCode>0%</c:formatCode>
                <c:ptCount val="7"/>
                <c:pt idx="0">
                  <c:v>0.11290705225550224</c:v>
                </c:pt>
                <c:pt idx="1">
                  <c:v>-0.10686927183113049</c:v>
                </c:pt>
                <c:pt idx="2">
                  <c:v>-0.11228576527394118</c:v>
                </c:pt>
                <c:pt idx="3">
                  <c:v>-0.13810950921627807</c:v>
                </c:pt>
                <c:pt idx="4">
                  <c:v>-0.1647128768144932</c:v>
                </c:pt>
                <c:pt idx="5">
                  <c:v>-0.12787420582647313</c:v>
                </c:pt>
                <c:pt idx="6">
                  <c:v>-1.1882722405949786E-2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0-4474-A8D1-E44D9F3B7AB0}"/>
            </c:ext>
          </c:extLst>
        </c:ser>
        <c:ser>
          <c:idx val="2"/>
          <c:order val="2"/>
          <c:tx>
            <c:strRef>
              <c:f>'3. Growth by sector '!$D$6</c:f>
              <c:strCache>
                <c:ptCount val="1"/>
                <c:pt idx="0">
                  <c:v>Q2 2021 to Q1 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'3. Growth by sector '!$A$7:$A$13</c:f>
              <c:strCache>
                <c:ptCount val="7"/>
                <c:pt idx="0">
                  <c:v>Agriculture (3%)</c:v>
                </c:pt>
                <c:pt idx="1">
                  <c:v>Mining (5%)</c:v>
                </c:pt>
                <c:pt idx="2">
                  <c:v>Manufacturing (12%)</c:v>
                </c:pt>
                <c:pt idx="3">
                  <c:v>Utilities &amp; construction (5%)</c:v>
                </c:pt>
                <c:pt idx="4">
                  <c:v>Logistics (9%)</c:v>
                </c:pt>
                <c:pt idx="5">
                  <c:v>Retail &amp; accommo-
dation (13%)</c:v>
                </c:pt>
                <c:pt idx="6">
                  <c:v>Business, gov't &amp; personal services (53%)</c:v>
                </c:pt>
              </c:strCache>
            </c:strRef>
          </c:cat>
          <c:val>
            <c:numRef>
              <c:f>'3. Growth by sector '!$D$7:$D$13</c:f>
              <c:numCache>
                <c:formatCode>0%</c:formatCode>
                <c:ptCount val="7"/>
                <c:pt idx="0">
                  <c:v>5.7371734592517543E-2</c:v>
                </c:pt>
                <c:pt idx="1">
                  <c:v>0.10155276817930892</c:v>
                </c:pt>
                <c:pt idx="2">
                  <c:v>7.1170397164446175E-2</c:v>
                </c:pt>
                <c:pt idx="3">
                  <c:v>1.094328283959678E-2</c:v>
                </c:pt>
                <c:pt idx="4">
                  <c:v>0.10391122820646292</c:v>
                </c:pt>
                <c:pt idx="5">
                  <c:v>9.2075118649223242E-2</c:v>
                </c:pt>
                <c:pt idx="6">
                  <c:v>3.854384326457283E-2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0-4474-A8D1-E44D9F3B7AB0}"/>
            </c:ext>
          </c:extLst>
        </c:ser>
        <c:ser>
          <c:idx val="3"/>
          <c:order val="3"/>
          <c:tx>
            <c:strRef>
              <c:f>'3. Growth by sector '!$E$6</c:f>
              <c:strCache>
                <c:ptCount val="1"/>
                <c:pt idx="0">
                  <c:v>Q2 2022 to Q1 2023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Growth by sector '!$A$7:$A$13</c:f>
              <c:strCache>
                <c:ptCount val="7"/>
                <c:pt idx="0">
                  <c:v>Agriculture (3%)</c:v>
                </c:pt>
                <c:pt idx="1">
                  <c:v>Mining (5%)</c:v>
                </c:pt>
                <c:pt idx="2">
                  <c:v>Manufacturing (12%)</c:v>
                </c:pt>
                <c:pt idx="3">
                  <c:v>Utilities &amp; construction (5%)</c:v>
                </c:pt>
                <c:pt idx="4">
                  <c:v>Logistics (9%)</c:v>
                </c:pt>
                <c:pt idx="5">
                  <c:v>Retail &amp; accommo-
dation (13%)</c:v>
                </c:pt>
                <c:pt idx="6">
                  <c:v>Business, gov't &amp; personal services (53%)</c:v>
                </c:pt>
              </c:strCache>
            </c:strRef>
          </c:cat>
          <c:val>
            <c:numRef>
              <c:f>'3. Growth by sector '!$E$7:$E$13</c:f>
              <c:numCache>
                <c:formatCode>0%</c:formatCode>
                <c:ptCount val="7"/>
                <c:pt idx="0">
                  <c:v>-7.0671316849701959E-4</c:v>
                </c:pt>
                <c:pt idx="1">
                  <c:v>-7.0868536519178238E-2</c:v>
                </c:pt>
                <c:pt idx="2">
                  <c:v>-1.4378926708540241E-2</c:v>
                </c:pt>
                <c:pt idx="3">
                  <c:v>-2.1808536670836265E-2</c:v>
                </c:pt>
                <c:pt idx="4">
                  <c:v>8.0178803292551448E-2</c:v>
                </c:pt>
                <c:pt idx="5">
                  <c:v>1.7464282228241812E-2</c:v>
                </c:pt>
                <c:pt idx="6">
                  <c:v>2.1499627604877558E-2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0-4474-A8D1-E44D9F3B7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3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0"/>
        <c:noMultiLvlLbl val="0"/>
      </c:catAx>
      <c:valAx>
        <c:axId val="2102050079"/>
        <c:scaling>
          <c:orientation val="minMax"/>
          <c:max val="0.12000000000000001"/>
          <c:min val="-0.18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.0000000000000004E-2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Electricity supply'!$C$4</c:f>
              <c:strCache>
                <c:ptCount val="1"/>
                <c:pt idx="0">
                  <c:v> Eskom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supply'!$A$5:$B$44</c:f>
              <c:multiLvlStrCache>
                <c:ptCount val="40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4">
                    <c:v>Jan-22</c:v>
                  </c:pt>
                  <c:pt idx="25">
                    <c:v>Feb-22</c:v>
                  </c:pt>
                  <c:pt idx="26">
                    <c:v>Mar-22</c:v>
                  </c:pt>
                  <c:pt idx="27">
                    <c:v>Apr-22</c:v>
                  </c:pt>
                  <c:pt idx="28">
                    <c:v>May-22</c:v>
                  </c:pt>
                  <c:pt idx="29">
                    <c:v>Jun-22</c:v>
                  </c:pt>
                  <c:pt idx="30">
                    <c:v>Jul-22</c:v>
                  </c:pt>
                  <c:pt idx="31">
                    <c:v>Aug-22</c:v>
                  </c:pt>
                  <c:pt idx="32">
                    <c:v>Sep-22</c:v>
                  </c:pt>
                  <c:pt idx="33">
                    <c:v>Oct-22</c:v>
                  </c:pt>
                  <c:pt idx="34">
                    <c:v>Nov-22</c:v>
                  </c:pt>
                  <c:pt idx="35">
                    <c:v>Dec-22</c:v>
                  </c:pt>
                  <c:pt idx="36">
                    <c:v>Jan-23</c:v>
                  </c:pt>
                  <c:pt idx="37">
                    <c:v>Feb-23</c:v>
                  </c:pt>
                  <c:pt idx="38">
                    <c:v>Mar-23</c:v>
                  </c:pt>
                  <c:pt idx="39">
                    <c:v>Apr-23</c:v>
                  </c:pt>
                </c:lvl>
                <c:lvl>
                  <c:pt idx="0">
                    <c:v>average per month</c:v>
                  </c:pt>
                  <c:pt idx="23">
                    <c:v> </c:v>
                  </c:pt>
                  <c:pt idx="24">
                    <c:v>actual monthly</c:v>
                  </c:pt>
                </c:lvl>
              </c:multiLvlStrCache>
            </c:multiLvlStrRef>
          </c:cat>
          <c:val>
            <c:numRef>
              <c:f>'4. Electricity supply'!$C$5:$C$44</c:f>
              <c:numCache>
                <c:formatCode>_-* #\ ##0.0_-;\-* #\ ##0.0_-;_-* "-"??_-;_-@_-</c:formatCode>
                <c:ptCount val="40"/>
                <c:pt idx="0">
                  <c:v>15.540416666666665</c:v>
                </c:pt>
                <c:pt idx="1">
                  <c:v>15.655250000000001</c:v>
                </c:pt>
                <c:pt idx="2">
                  <c:v>16.338166666666666</c:v>
                </c:pt>
                <c:pt idx="3">
                  <c:v>16.919750000000001</c:v>
                </c:pt>
                <c:pt idx="4">
                  <c:v>17.628583333333331</c:v>
                </c:pt>
                <c:pt idx="5">
                  <c:v>17.717749999999999</c:v>
                </c:pt>
                <c:pt idx="6">
                  <c:v>18.503250000000001</c:v>
                </c:pt>
                <c:pt idx="7">
                  <c:v>19.288083333333333</c:v>
                </c:pt>
                <c:pt idx="8">
                  <c:v>18.86941666666667</c:v>
                </c:pt>
                <c:pt idx="9">
                  <c:v>18.49625</c:v>
                </c:pt>
                <c:pt idx="10">
                  <c:v>19.225750000000001</c:v>
                </c:pt>
                <c:pt idx="11">
                  <c:v>19.211749999999999</c:v>
                </c:pt>
                <c:pt idx="12">
                  <c:v>18.718333333333334</c:v>
                </c:pt>
                <c:pt idx="13">
                  <c:v>18.555666666666667</c:v>
                </c:pt>
                <c:pt idx="14">
                  <c:v>18.345749999999999</c:v>
                </c:pt>
                <c:pt idx="15">
                  <c:v>17.915333333333333</c:v>
                </c:pt>
                <c:pt idx="16">
                  <c:v>17.526666666666667</c:v>
                </c:pt>
                <c:pt idx="17">
                  <c:v>17.442499999999999</c:v>
                </c:pt>
                <c:pt idx="18">
                  <c:v>17.453833333333332</c:v>
                </c:pt>
                <c:pt idx="19">
                  <c:v>17.01275</c:v>
                </c:pt>
                <c:pt idx="20">
                  <c:v>16.049416666666666</c:v>
                </c:pt>
                <c:pt idx="21">
                  <c:v>16.281583333333334</c:v>
                </c:pt>
                <c:pt idx="22">
                  <c:v>15.675307692307692</c:v>
                </c:pt>
                <c:pt idx="24">
                  <c:v>15.941000000000001</c:v>
                </c:pt>
                <c:pt idx="25">
                  <c:v>15.119</c:v>
                </c:pt>
                <c:pt idx="26">
                  <c:v>16.506</c:v>
                </c:pt>
                <c:pt idx="27">
                  <c:v>15.811</c:v>
                </c:pt>
                <c:pt idx="28">
                  <c:v>17.042000000000002</c:v>
                </c:pt>
                <c:pt idx="29">
                  <c:v>16.824000000000002</c:v>
                </c:pt>
                <c:pt idx="30">
                  <c:v>16.672000000000001</c:v>
                </c:pt>
                <c:pt idx="31">
                  <c:v>16.824999999999999</c:v>
                </c:pt>
                <c:pt idx="32">
                  <c:v>14.711</c:v>
                </c:pt>
                <c:pt idx="33">
                  <c:v>15.563000000000001</c:v>
                </c:pt>
                <c:pt idx="34">
                  <c:v>14.938000000000001</c:v>
                </c:pt>
                <c:pt idx="35">
                  <c:v>13.675000000000001</c:v>
                </c:pt>
                <c:pt idx="36">
                  <c:v>14.151999999999999</c:v>
                </c:pt>
                <c:pt idx="37">
                  <c:v>13.2</c:v>
                </c:pt>
                <c:pt idx="38">
                  <c:v>15.2</c:v>
                </c:pt>
                <c:pt idx="39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4-4B2C-B398-E4F2789E6811}"/>
            </c:ext>
          </c:extLst>
        </c:ser>
        <c:ser>
          <c:idx val="1"/>
          <c:order val="1"/>
          <c:tx>
            <c:strRef>
              <c:f>'4. Electricity supply'!$D$4</c:f>
              <c:strCache>
                <c:ptCount val="1"/>
                <c:pt idx="0">
                  <c:v> Private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supply'!$A$5:$B$44</c:f>
              <c:multiLvlStrCache>
                <c:ptCount val="40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4">
                    <c:v>Jan-22</c:v>
                  </c:pt>
                  <c:pt idx="25">
                    <c:v>Feb-22</c:v>
                  </c:pt>
                  <c:pt idx="26">
                    <c:v>Mar-22</c:v>
                  </c:pt>
                  <c:pt idx="27">
                    <c:v>Apr-22</c:v>
                  </c:pt>
                  <c:pt idx="28">
                    <c:v>May-22</c:v>
                  </c:pt>
                  <c:pt idx="29">
                    <c:v>Jun-22</c:v>
                  </c:pt>
                  <c:pt idx="30">
                    <c:v>Jul-22</c:v>
                  </c:pt>
                  <c:pt idx="31">
                    <c:v>Aug-22</c:v>
                  </c:pt>
                  <c:pt idx="32">
                    <c:v>Sep-22</c:v>
                  </c:pt>
                  <c:pt idx="33">
                    <c:v>Oct-22</c:v>
                  </c:pt>
                  <c:pt idx="34">
                    <c:v>Nov-22</c:v>
                  </c:pt>
                  <c:pt idx="35">
                    <c:v>Dec-22</c:v>
                  </c:pt>
                  <c:pt idx="36">
                    <c:v>Jan-23</c:v>
                  </c:pt>
                  <c:pt idx="37">
                    <c:v>Feb-23</c:v>
                  </c:pt>
                  <c:pt idx="38">
                    <c:v>Mar-23</c:v>
                  </c:pt>
                  <c:pt idx="39">
                    <c:v>Apr-23</c:v>
                  </c:pt>
                </c:lvl>
                <c:lvl>
                  <c:pt idx="0">
                    <c:v>average per month</c:v>
                  </c:pt>
                  <c:pt idx="23">
                    <c:v> </c:v>
                  </c:pt>
                  <c:pt idx="24">
                    <c:v>actual monthly</c:v>
                  </c:pt>
                </c:lvl>
              </c:multiLvlStrCache>
            </c:multiLvlStrRef>
          </c:cat>
          <c:val>
            <c:numRef>
              <c:f>'4. Electricity supply'!$D$5:$D$44</c:f>
              <c:numCache>
                <c:formatCode>_-* #\ ##0.0_-;\-* #\ ##0.0_-;_-* "-"??_-;_-@_-</c:formatCode>
                <c:ptCount val="40"/>
                <c:pt idx="0">
                  <c:v>0.76458333333333339</c:v>
                </c:pt>
                <c:pt idx="1">
                  <c:v>0.68333333333333335</c:v>
                </c:pt>
                <c:pt idx="2">
                  <c:v>0.83016666666666661</c:v>
                </c:pt>
                <c:pt idx="3">
                  <c:v>0.86858333333333337</c:v>
                </c:pt>
                <c:pt idx="4">
                  <c:v>0.8663333333333334</c:v>
                </c:pt>
                <c:pt idx="5">
                  <c:v>0.88683333333333336</c:v>
                </c:pt>
                <c:pt idx="6">
                  <c:v>0.77366666666666661</c:v>
                </c:pt>
                <c:pt idx="7">
                  <c:v>0.80941666666666667</c:v>
                </c:pt>
                <c:pt idx="8">
                  <c:v>0.7909166666666666</c:v>
                </c:pt>
                <c:pt idx="9">
                  <c:v>0.63700000000000001</c:v>
                </c:pt>
                <c:pt idx="10">
                  <c:v>0.63024999999999998</c:v>
                </c:pt>
                <c:pt idx="11">
                  <c:v>0.83225000000000005</c:v>
                </c:pt>
                <c:pt idx="12">
                  <c:v>0.79616666666666658</c:v>
                </c:pt>
                <c:pt idx="13">
                  <c:v>0.87508333333333332</c:v>
                </c:pt>
                <c:pt idx="14">
                  <c:v>1.1234999999999999</c:v>
                </c:pt>
                <c:pt idx="15">
                  <c:v>1.3227500000000001</c:v>
                </c:pt>
                <c:pt idx="16">
                  <c:v>1.5188333333333333</c:v>
                </c:pt>
                <c:pt idx="17">
                  <c:v>1.6965833333333333</c:v>
                </c:pt>
                <c:pt idx="18">
                  <c:v>1.8632500000000001</c:v>
                </c:pt>
                <c:pt idx="19">
                  <c:v>1.9319166666666667</c:v>
                </c:pt>
                <c:pt idx="20">
                  <c:v>1.9514166666666668</c:v>
                </c:pt>
                <c:pt idx="21">
                  <c:v>2.1375833333333336</c:v>
                </c:pt>
                <c:pt idx="22">
                  <c:v>2.1265384615384617</c:v>
                </c:pt>
                <c:pt idx="24">
                  <c:v>2.0329999999999999</c:v>
                </c:pt>
                <c:pt idx="25">
                  <c:v>1.696</c:v>
                </c:pt>
                <c:pt idx="26">
                  <c:v>1.9019999999999999</c:v>
                </c:pt>
                <c:pt idx="27">
                  <c:v>1.8979999999999999</c:v>
                </c:pt>
                <c:pt idx="28">
                  <c:v>1.855</c:v>
                </c:pt>
                <c:pt idx="29">
                  <c:v>2.0139999999999998</c:v>
                </c:pt>
                <c:pt idx="30">
                  <c:v>2.1419999999999999</c:v>
                </c:pt>
                <c:pt idx="31">
                  <c:v>2.395</c:v>
                </c:pt>
                <c:pt idx="32">
                  <c:v>2.1459999999999999</c:v>
                </c:pt>
                <c:pt idx="33">
                  <c:v>2.2210000000000001</c:v>
                </c:pt>
                <c:pt idx="34">
                  <c:v>2.343</c:v>
                </c:pt>
                <c:pt idx="35">
                  <c:v>2.4940000000000002</c:v>
                </c:pt>
                <c:pt idx="36">
                  <c:v>2.5059999999999998</c:v>
                </c:pt>
                <c:pt idx="37">
                  <c:v>2.2050000000000001</c:v>
                </c:pt>
                <c:pt idx="38">
                  <c:v>2.4289999999999998</c:v>
                </c:pt>
                <c:pt idx="39">
                  <c:v>2.1560000000000001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4-4B2C-B398-E4F2789E6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2"/>
          <c:order val="2"/>
          <c:tx>
            <c:strRef>
              <c:f>'4. Electricity supply'!$E$4</c:f>
              <c:strCache>
                <c:ptCount val="1"/>
                <c:pt idx="0">
                  <c:v> %Eskom (right axis) </c:v>
                </c:pt>
              </c:strCache>
            </c:strRef>
          </c:tx>
          <c:spPr>
            <a:ln w="41275" cap="rnd">
              <a:solidFill>
                <a:srgbClr val="C0504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'4. Electricity supply'!$A$5:$B$44</c:f>
              <c:multiLvlStrCache>
                <c:ptCount val="40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4">
                    <c:v>Jan-22</c:v>
                  </c:pt>
                  <c:pt idx="25">
                    <c:v>Feb-22</c:v>
                  </c:pt>
                  <c:pt idx="26">
                    <c:v>Mar-22</c:v>
                  </c:pt>
                  <c:pt idx="27">
                    <c:v>Apr-22</c:v>
                  </c:pt>
                  <c:pt idx="28">
                    <c:v>May-22</c:v>
                  </c:pt>
                  <c:pt idx="29">
                    <c:v>Jun-22</c:v>
                  </c:pt>
                  <c:pt idx="30">
                    <c:v>Jul-22</c:v>
                  </c:pt>
                  <c:pt idx="31">
                    <c:v>Aug-22</c:v>
                  </c:pt>
                  <c:pt idx="32">
                    <c:v>Sep-22</c:v>
                  </c:pt>
                  <c:pt idx="33">
                    <c:v>Oct-22</c:v>
                  </c:pt>
                  <c:pt idx="34">
                    <c:v>Nov-22</c:v>
                  </c:pt>
                  <c:pt idx="35">
                    <c:v>Dec-22</c:v>
                  </c:pt>
                  <c:pt idx="36">
                    <c:v>Jan-23</c:v>
                  </c:pt>
                  <c:pt idx="37">
                    <c:v>Feb-23</c:v>
                  </c:pt>
                  <c:pt idx="38">
                    <c:v>Mar-23</c:v>
                  </c:pt>
                  <c:pt idx="39">
                    <c:v>Apr-23</c:v>
                  </c:pt>
                </c:lvl>
                <c:lvl>
                  <c:pt idx="0">
                    <c:v>average per month</c:v>
                  </c:pt>
                  <c:pt idx="23">
                    <c:v> </c:v>
                  </c:pt>
                  <c:pt idx="24">
                    <c:v>actual monthly</c:v>
                  </c:pt>
                </c:lvl>
              </c:multiLvlStrCache>
            </c:multiLvlStrRef>
          </c:cat>
          <c:val>
            <c:numRef>
              <c:f>'4. Electricity supply'!$E$5:$E$44</c:f>
              <c:numCache>
                <c:formatCode>0%</c:formatCode>
                <c:ptCount val="40"/>
                <c:pt idx="0">
                  <c:v>0.95310743125830522</c:v>
                </c:pt>
                <c:pt idx="1">
                  <c:v>0.95817670850695957</c:v>
                </c:pt>
                <c:pt idx="2">
                  <c:v>0.95164547131346466</c:v>
                </c:pt>
                <c:pt idx="3">
                  <c:v>0.95117117961210529</c:v>
                </c:pt>
                <c:pt idx="4">
                  <c:v>0.95315830025367332</c:v>
                </c:pt>
                <c:pt idx="5">
                  <c:v>0.95233253454569899</c:v>
                </c:pt>
                <c:pt idx="6">
                  <c:v>0.95986564241342187</c:v>
                </c:pt>
                <c:pt idx="7">
                  <c:v>0.95972550483061736</c:v>
                </c:pt>
                <c:pt idx="8">
                  <c:v>0.95977094318509348</c:v>
                </c:pt>
                <c:pt idx="9">
                  <c:v>0.96670717206956469</c:v>
                </c:pt>
                <c:pt idx="10">
                  <c:v>0.96825896454472204</c:v>
                </c:pt>
                <c:pt idx="11">
                  <c:v>0.95847884653761728</c:v>
                </c:pt>
                <c:pt idx="12">
                  <c:v>0.95920127768240704</c:v>
                </c:pt>
                <c:pt idx="13">
                  <c:v>0.95496399607151894</c:v>
                </c:pt>
                <c:pt idx="14">
                  <c:v>0.94229361685735202</c:v>
                </c:pt>
                <c:pt idx="15">
                  <c:v>0.93124315052175155</c:v>
                </c:pt>
                <c:pt idx="16">
                  <c:v>0.92025237807706106</c:v>
                </c:pt>
                <c:pt idx="17">
                  <c:v>0.91135503703155407</c:v>
                </c:pt>
                <c:pt idx="18">
                  <c:v>0.9035439270076141</c:v>
                </c:pt>
                <c:pt idx="19">
                  <c:v>0.89802319034380829</c:v>
                </c:pt>
                <c:pt idx="20">
                  <c:v>0.89159298180639779</c:v>
                </c:pt>
                <c:pt idx="21">
                  <c:v>0.88394788037822913</c:v>
                </c:pt>
                <c:pt idx="22">
                  <c:v>0.88054393667035402</c:v>
                </c:pt>
                <c:pt idx="24">
                  <c:v>0.88689217758985206</c:v>
                </c:pt>
                <c:pt idx="25">
                  <c:v>0.89913767469521255</c:v>
                </c:pt>
                <c:pt idx="26">
                  <c:v>0.89667535853976532</c:v>
                </c:pt>
                <c:pt idx="27">
                  <c:v>0.8928228584335649</c:v>
                </c:pt>
                <c:pt idx="28">
                  <c:v>0.90183627030745617</c:v>
                </c:pt>
                <c:pt idx="29">
                  <c:v>0.89308843826308526</c:v>
                </c:pt>
                <c:pt idx="30">
                  <c:v>0.88614861273519718</c:v>
                </c:pt>
                <c:pt idx="31">
                  <c:v>0.87539021852237253</c:v>
                </c:pt>
                <c:pt idx="32">
                  <c:v>0.872693836388444</c:v>
                </c:pt>
                <c:pt idx="33">
                  <c:v>0.87511246063877657</c:v>
                </c:pt>
                <c:pt idx="34">
                  <c:v>0.86441756842775308</c:v>
                </c:pt>
                <c:pt idx="35">
                  <c:v>0.84575422104026221</c:v>
                </c:pt>
                <c:pt idx="36">
                  <c:v>0.8495617721215033</c:v>
                </c:pt>
                <c:pt idx="37">
                  <c:v>0.85686465433300874</c:v>
                </c:pt>
                <c:pt idx="38">
                  <c:v>0.86221566736627153</c:v>
                </c:pt>
                <c:pt idx="39">
                  <c:v>0.86737204724409445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0E4-4B2C-B398-E4F2789E6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420800"/>
        <c:axId val="569397920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000 gigawatt-hours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"/>
      </c:valAx>
      <c:valAx>
        <c:axId val="569397920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20800"/>
        <c:crosses val="max"/>
        <c:crossBetween val="between"/>
      </c:valAx>
      <c:catAx>
        <c:axId val="56942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93979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Electrical eq imports'!$B$4</c:f>
              <c:strCache>
                <c:ptCount val="1"/>
                <c:pt idx="0">
                  <c:v> Q1 2021 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imports'!$B$5:$B$9</c:f>
              <c:numCache>
                <c:formatCode>_ * #\ ##0.0_ ;_ * \-#\ ##0.0_ ;_ * "-"??_ ;_ @_ </c:formatCode>
                <c:ptCount val="5"/>
                <c:pt idx="0">
                  <c:v>0.32130320642682503</c:v>
                </c:pt>
                <c:pt idx="1">
                  <c:v>3.9966412853650018E-2</c:v>
                </c:pt>
                <c:pt idx="2">
                  <c:v>0</c:v>
                </c:pt>
                <c:pt idx="3">
                  <c:v>1.1122298707649321</c:v>
                </c:pt>
                <c:pt idx="4">
                  <c:v>0.61360937478169764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E-43EF-A5BB-35EDE1E05122}"/>
            </c:ext>
          </c:extLst>
        </c:ser>
        <c:ser>
          <c:idx val="1"/>
          <c:order val="1"/>
          <c:tx>
            <c:strRef>
              <c:f>'5. Electrical eq imports'!$C$4</c:f>
              <c:strCache>
                <c:ptCount val="1"/>
                <c:pt idx="0">
                  <c:v> Q2 2021 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imports'!$C$5:$C$9</c:f>
              <c:numCache>
                <c:formatCode>_ * #\ ##0.0_ ;_ * \-#\ ##0.0_ ;_ * "-"??_ ;_ @_ </c:formatCode>
                <c:ptCount val="5"/>
                <c:pt idx="0">
                  <c:v>0.29482884681583477</c:v>
                </c:pt>
                <c:pt idx="1">
                  <c:v>1.2114588640275387E-2</c:v>
                </c:pt>
                <c:pt idx="2">
                  <c:v>0</c:v>
                </c:pt>
                <c:pt idx="3">
                  <c:v>1.3414693012048193</c:v>
                </c:pt>
                <c:pt idx="4">
                  <c:v>0.75896302925989667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CE-43EF-A5BB-35EDE1E05122}"/>
            </c:ext>
          </c:extLst>
        </c:ser>
        <c:ser>
          <c:idx val="2"/>
          <c:order val="2"/>
          <c:tx>
            <c:strRef>
              <c:f>'5. Electrical eq imports'!$D$4</c:f>
              <c:strCache>
                <c:ptCount val="1"/>
                <c:pt idx="0">
                  <c:v> Q3 2021 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imports'!$D$5:$D$9</c:f>
              <c:numCache>
                <c:formatCode>_ * #\ ##0.0_ ;_ * \-#\ ##0.0_ ;_ * "-"??_ ;_ @_ </c:formatCode>
                <c:ptCount val="5"/>
                <c:pt idx="0">
                  <c:v>0.27752854724009479</c:v>
                </c:pt>
                <c:pt idx="1">
                  <c:v>3.7009292245174401E-2</c:v>
                </c:pt>
                <c:pt idx="2">
                  <c:v>0</c:v>
                </c:pt>
                <c:pt idx="3">
                  <c:v>1.5952221740602777</c:v>
                </c:pt>
                <c:pt idx="4">
                  <c:v>0.80849355909244836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CE-43EF-A5BB-35EDE1E05122}"/>
            </c:ext>
          </c:extLst>
        </c:ser>
        <c:ser>
          <c:idx val="3"/>
          <c:order val="3"/>
          <c:tx>
            <c:strRef>
              <c:f>'5. Electrical eq imports'!$E$4</c:f>
              <c:strCache>
                <c:ptCount val="1"/>
                <c:pt idx="0">
                  <c:v> Q4 2021 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imports'!$E$5:$E$9</c:f>
              <c:numCache>
                <c:formatCode>_ * #\ ##0.0_ ;_ * \-#\ ##0.0_ ;_ * "-"??_ ;_ @_ </c:formatCode>
                <c:ptCount val="5"/>
                <c:pt idx="0">
                  <c:v>0.35659978552278826</c:v>
                </c:pt>
                <c:pt idx="1">
                  <c:v>6.4550268096514752E-3</c:v>
                </c:pt>
                <c:pt idx="2">
                  <c:v>0</c:v>
                </c:pt>
                <c:pt idx="3">
                  <c:v>1.7038719168900809</c:v>
                </c:pt>
                <c:pt idx="4">
                  <c:v>1.1404181099195714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CE-43EF-A5BB-35EDE1E05122}"/>
            </c:ext>
          </c:extLst>
        </c:ser>
        <c:ser>
          <c:idx val="4"/>
          <c:order val="4"/>
          <c:tx>
            <c:strRef>
              <c:f>'5. Electrical eq imports'!$F$4</c:f>
              <c:strCache>
                <c:ptCount val="1"/>
                <c:pt idx="0">
                  <c:v> Q1 2022 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imports'!$F$5:$F$9</c:f>
              <c:numCache>
                <c:formatCode>_ * #\ ##0.0_ ;_ * \-#\ ##0.0_ ;_ * "-"??_ ;_ @_ </c:formatCode>
                <c:ptCount val="5"/>
                <c:pt idx="0">
                  <c:v>0.38410050198150597</c:v>
                </c:pt>
                <c:pt idx="1">
                  <c:v>0.43812546895640686</c:v>
                </c:pt>
                <c:pt idx="2">
                  <c:v>1.5007052972258916</c:v>
                </c:pt>
                <c:pt idx="3">
                  <c:v>1.9280514531043593</c:v>
                </c:pt>
                <c:pt idx="4">
                  <c:v>1.2081369352708058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CE-43EF-A5BB-35EDE1E05122}"/>
            </c:ext>
          </c:extLst>
        </c:ser>
        <c:ser>
          <c:idx val="5"/>
          <c:order val="5"/>
          <c:tx>
            <c:strRef>
              <c:f>'5. Electrical eq imports'!$G$4</c:f>
              <c:strCache>
                <c:ptCount val="1"/>
                <c:pt idx="0">
                  <c:v> Q2 2022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imports'!$G$5:$G$9</c:f>
              <c:numCache>
                <c:formatCode>_ * #\ ##0.0_ ;_ * \-#\ ##0.0_ ;_ * "-"??_ ;_ @_ </c:formatCode>
                <c:ptCount val="5"/>
                <c:pt idx="0">
                  <c:v>0.46377508556667746</c:v>
                </c:pt>
                <c:pt idx="1">
                  <c:v>0.26216694865999352</c:v>
                </c:pt>
                <c:pt idx="2">
                  <c:v>1.2909919664191154</c:v>
                </c:pt>
                <c:pt idx="3">
                  <c:v>1.9021415434291251</c:v>
                </c:pt>
                <c:pt idx="4">
                  <c:v>1.6779559315466581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CE-43EF-A5BB-35EDE1E05122}"/>
            </c:ext>
          </c:extLst>
        </c:ser>
        <c:ser>
          <c:idx val="6"/>
          <c:order val="6"/>
          <c:tx>
            <c:strRef>
              <c:f>'5. Electrical eq imports'!$H$4</c:f>
              <c:strCache>
                <c:ptCount val="1"/>
                <c:pt idx="0">
                  <c:v> Q3 2022 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imports'!$H$5:$H$9</c:f>
              <c:numCache>
                <c:formatCode>_ * #\ ##0.0_ ;_ * \-#\ ##0.0_ ;_ * "-"??_ ;_ @_ </c:formatCode>
                <c:ptCount val="5"/>
                <c:pt idx="0">
                  <c:v>0.59048006291286581</c:v>
                </c:pt>
                <c:pt idx="1">
                  <c:v>0.35595257628184968</c:v>
                </c:pt>
                <c:pt idx="2">
                  <c:v>1.608997860962567</c:v>
                </c:pt>
                <c:pt idx="3">
                  <c:v>3.0150722491349486</c:v>
                </c:pt>
                <c:pt idx="4">
                  <c:v>3.3137097452028943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CE-43EF-A5BB-35EDE1E05122}"/>
            </c:ext>
          </c:extLst>
        </c:ser>
        <c:ser>
          <c:idx val="7"/>
          <c:order val="7"/>
          <c:tx>
            <c:strRef>
              <c:f>'5. Electrical eq imports'!$I$4</c:f>
              <c:strCache>
                <c:ptCount val="1"/>
                <c:pt idx="0">
                  <c:v> Q4 2022 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imports'!$I$5:$I$9</c:f>
              <c:numCache>
                <c:formatCode>_ * #\ ##0.0_ ;_ * \-#\ ##0.0_ ;_ * "-"??_ ;_ @_ </c:formatCode>
                <c:ptCount val="5"/>
                <c:pt idx="0">
                  <c:v>0.57362355070202808</c:v>
                </c:pt>
                <c:pt idx="1">
                  <c:v>1.6618763681747271</c:v>
                </c:pt>
                <c:pt idx="2">
                  <c:v>1.2289011669266772</c:v>
                </c:pt>
                <c:pt idx="3">
                  <c:v>4.1326114071762872</c:v>
                </c:pt>
                <c:pt idx="4">
                  <c:v>6.5029539594383783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CE-43EF-A5BB-35EDE1E05122}"/>
            </c:ext>
          </c:extLst>
        </c:ser>
        <c:ser>
          <c:idx val="8"/>
          <c:order val="8"/>
          <c:tx>
            <c:strRef>
              <c:f>'5. Electrical eq imports'!$J$4</c:f>
              <c:strCache>
                <c:ptCount val="1"/>
                <c:pt idx="0">
                  <c:v> Q1 2023 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Electrical eq imports'!$A$5:$A$9</c:f>
              <c:strCache>
                <c:ptCount val="5"/>
                <c:pt idx="0">
                  <c:v> Lead acid accumulators </c:v>
                </c:pt>
                <c:pt idx="1">
                  <c:v> Generating sets  </c:v>
                </c:pt>
                <c:pt idx="2">
                  <c:v> Solar panels </c:v>
                </c:pt>
                <c:pt idx="3">
                  <c:v> Static converters </c:v>
                </c:pt>
                <c:pt idx="4">
                  <c:v> Lithium-ion accumulators  </c:v>
                </c:pt>
              </c:strCache>
            </c:strRef>
          </c:cat>
          <c:val>
            <c:numRef>
              <c:f>'5. Electrical eq imports'!$J$5:$J$9</c:f>
              <c:numCache>
                <c:formatCode>_ * #\ ##0.0_ ;_ * \-#\ ##0.0_ ;_ * "-"??_ ;_ @_ </c:formatCode>
                <c:ptCount val="5"/>
                <c:pt idx="0">
                  <c:v>0.56409250799999999</c:v>
                </c:pt>
                <c:pt idx="1">
                  <c:v>1.3122419380000001</c:v>
                </c:pt>
                <c:pt idx="2">
                  <c:v>3.5266872899999999</c:v>
                </c:pt>
                <c:pt idx="3">
                  <c:v>4.6895670489999999</c:v>
                </c:pt>
                <c:pt idx="4">
                  <c:v>5.1733830999999997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CE-43EF-A5BB-35EDE1E05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World mining prices'!$B$5</c:f>
              <c:strCache>
                <c:ptCount val="1"/>
                <c:pt idx="0">
                  <c:v>3 Feb 2020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prices'!$B$6:$B$10</c:f>
              <c:numCache>
                <c:formatCode>_-* #\ ##0_-;\-* #\ ##0_-;_-* "-"??_-;_-@_-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F-4C15-8DBC-E99C105EC489}"/>
            </c:ext>
          </c:extLst>
        </c:ser>
        <c:ser>
          <c:idx val="1"/>
          <c:order val="1"/>
          <c:tx>
            <c:strRef>
              <c:f>'6. World mining prices'!$C$5</c:f>
              <c:strCache>
                <c:ptCount val="1"/>
                <c:pt idx="0">
                  <c:v>7 June 2021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prices'!$C$6:$C$10</c:f>
              <c:numCache>
                <c:formatCode>_-* #\ ##0_-;\-* #\ ##0_-;_-* "-"??_-;_-@_-</c:formatCode>
                <c:ptCount val="5"/>
                <c:pt idx="0">
                  <c:v>245.78313253012047</c:v>
                </c:pt>
                <c:pt idx="1">
                  <c:v>120.11385199240988</c:v>
                </c:pt>
                <c:pt idx="2">
                  <c:v>121.55440414507773</c:v>
                </c:pt>
                <c:pt idx="3">
                  <c:v>174.28571428571428</c:v>
                </c:pt>
                <c:pt idx="4">
                  <c:v>135.84905660377359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F-4C15-8DBC-E99C105EC489}"/>
            </c:ext>
          </c:extLst>
        </c:ser>
        <c:ser>
          <c:idx val="2"/>
          <c:order val="2"/>
          <c:tx>
            <c:strRef>
              <c:f>'6. World mining prices'!$D$5</c:f>
              <c:strCache>
                <c:ptCount val="1"/>
                <c:pt idx="0">
                  <c:v>30 Sept 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prices'!$D$6:$D$10</c:f>
              <c:numCache>
                <c:formatCode>_-* #\ ##0_-;\-* #\ ##0_-;_-* "-"??_-;_-@_-</c:formatCode>
                <c:ptCount val="5"/>
                <c:pt idx="0">
                  <c:v>137.34939759036143</c:v>
                </c:pt>
                <c:pt idx="1">
                  <c:v>109.42441492726122</c:v>
                </c:pt>
                <c:pt idx="2">
                  <c:v>99.170984455958546</c:v>
                </c:pt>
                <c:pt idx="3">
                  <c:v>311.42857142857144</c:v>
                </c:pt>
                <c:pt idx="4">
                  <c:v>147.16981132075472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B5F-4C15-8DBC-E99C105EC489}"/>
            </c:ext>
          </c:extLst>
        </c:ser>
        <c:ser>
          <c:idx val="3"/>
          <c:order val="3"/>
          <c:tx>
            <c:strRef>
              <c:f>'6. World mining prices'!$E$5</c:f>
              <c:strCache>
                <c:ptCount val="1"/>
                <c:pt idx="0">
                  <c:v>30 Dec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prices'!$E$6:$E$10</c:f>
              <c:numCache>
                <c:formatCode>_-* #\ ##0_-;\-* #\ ##0_-;_-* "-"??_-;_-@_-</c:formatCode>
                <c:ptCount val="5"/>
                <c:pt idx="0">
                  <c:v>120.48192771084338</c:v>
                </c:pt>
                <c:pt idx="1">
                  <c:v>115.62302340290955</c:v>
                </c:pt>
                <c:pt idx="2">
                  <c:v>100</c:v>
                </c:pt>
                <c:pt idx="3">
                  <c:v>240</c:v>
                </c:pt>
                <c:pt idx="4">
                  <c:v>149.0566037735849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5F-4C15-8DBC-E99C105EC489}"/>
            </c:ext>
          </c:extLst>
        </c:ser>
        <c:ser>
          <c:idx val="4"/>
          <c:order val="4"/>
          <c:tx>
            <c:strRef>
              <c:f>'6. World mining prices'!$F$5</c:f>
              <c:strCache>
                <c:ptCount val="1"/>
                <c:pt idx="0">
                  <c:v>30 Jan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prices'!$F$6:$F$10</c:f>
              <c:numCache>
                <c:formatCode>_-* #\ ##0_-;\-* #\ ##0_-;_-* "-"??_-;_-@_-</c:formatCode>
                <c:ptCount val="5"/>
                <c:pt idx="0">
                  <c:v>170.84337349397592</c:v>
                </c:pt>
                <c:pt idx="1">
                  <c:v>113.34598355471222</c:v>
                </c:pt>
                <c:pt idx="2">
                  <c:v>105.07772020725388</c:v>
                </c:pt>
                <c:pt idx="3">
                  <c:v>318.42857142857144</c:v>
                </c:pt>
                <c:pt idx="4">
                  <c:v>167.9245283018868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0B5F-4C15-8DBC-E99C105EC489}"/>
            </c:ext>
          </c:extLst>
        </c:ser>
        <c:ser>
          <c:idx val="5"/>
          <c:order val="5"/>
          <c:tx>
            <c:strRef>
              <c:f>'6. World mining prices'!$G$5</c:f>
              <c:strCache>
                <c:ptCount val="1"/>
                <c:pt idx="0">
                  <c:v>24 Feb 2022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prices'!$G$6:$G$10</c:f>
              <c:numCache>
                <c:formatCode>_-* #\ ##0_-;\-* #\ ##0_-;_-* "-"??_-;_-@_-</c:formatCode>
                <c:ptCount val="5"/>
                <c:pt idx="0">
                  <c:v>162.77108433734938</c:v>
                </c:pt>
                <c:pt idx="1">
                  <c:v>120.49335863377608</c:v>
                </c:pt>
                <c:pt idx="2">
                  <c:v>109.22279792746114</c:v>
                </c:pt>
                <c:pt idx="3">
                  <c:v>341.42857142857139</c:v>
                </c:pt>
                <c:pt idx="4">
                  <c:v>175.47169811320757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5F-4C15-8DBC-E99C105EC489}"/>
            </c:ext>
          </c:extLst>
        </c:ser>
        <c:ser>
          <c:idx val="6"/>
          <c:order val="6"/>
          <c:tx>
            <c:strRef>
              <c:f>'6. World mining prices'!$H$5</c:f>
              <c:strCache>
                <c:ptCount val="1"/>
                <c:pt idx="0">
                  <c:v>9 March 2022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prices'!$H$6:$H$10</c:f>
              <c:numCache>
                <c:formatCode>_-* #\ ##0_-;\-* #\ ##0_-;_-* "-"??_-;_-@_-</c:formatCode>
                <c:ptCount val="5"/>
                <c:pt idx="0">
                  <c:v>188.55421686746988</c:v>
                </c:pt>
                <c:pt idx="1">
                  <c:v>130.04427577482608</c:v>
                </c:pt>
                <c:pt idx="2">
                  <c:v>121.34715025906735</c:v>
                </c:pt>
                <c:pt idx="3">
                  <c:v>578.57142857142856</c:v>
                </c:pt>
                <c:pt idx="4">
                  <c:v>201.88679245283021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0B5F-4C15-8DBC-E99C105EC489}"/>
            </c:ext>
          </c:extLst>
        </c:ser>
        <c:ser>
          <c:idx val="7"/>
          <c:order val="7"/>
          <c:tx>
            <c:strRef>
              <c:f>'6. World mining prices'!$I$5</c:f>
              <c:strCache>
                <c:ptCount val="1"/>
                <c:pt idx="0">
                  <c:v>7 June 2022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prices'!$I$6:$I$10</c:f>
              <c:numCache>
                <c:formatCode>_-* #\ ##0_-;\-* #\ ##0_-;_-* "-"??_-;_-@_-</c:formatCode>
                <c:ptCount val="5"/>
                <c:pt idx="0">
                  <c:v>175.90361445783131</c:v>
                </c:pt>
                <c:pt idx="1">
                  <c:v>117.14104996837445</c:v>
                </c:pt>
                <c:pt idx="2">
                  <c:v>104.76683937823834</c:v>
                </c:pt>
                <c:pt idx="3">
                  <c:v>575.71428571428567</c:v>
                </c:pt>
                <c:pt idx="4">
                  <c:v>228.30188679245285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5F-4C15-8DBC-E99C105EC489}"/>
            </c:ext>
          </c:extLst>
        </c:ser>
        <c:ser>
          <c:idx val="8"/>
          <c:order val="8"/>
          <c:tx>
            <c:strRef>
              <c:f>'6. World mining prices'!$J$5</c:f>
              <c:strCache>
                <c:ptCount val="1"/>
                <c:pt idx="0">
                  <c:v>7 Sept 2022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prices'!$J$6:$J$10</c:f>
              <c:numCache>
                <c:formatCode>_-* #\ ##0_-;\-* #\ ##0_-;_-* "-"??_-;_-@_-</c:formatCode>
                <c:ptCount val="5"/>
                <c:pt idx="0">
                  <c:v>118.67469879518073</c:v>
                </c:pt>
                <c:pt idx="1">
                  <c:v>108.96268184693231</c:v>
                </c:pt>
                <c:pt idx="2">
                  <c:v>90.362694300518129</c:v>
                </c:pt>
                <c:pt idx="3">
                  <c:v>627.14285714285711</c:v>
                </c:pt>
                <c:pt idx="4">
                  <c:v>166.98113207547169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B5F-4C15-8DBC-E99C105EC489}"/>
            </c:ext>
          </c:extLst>
        </c:ser>
        <c:ser>
          <c:idx val="9"/>
          <c:order val="9"/>
          <c:tx>
            <c:strRef>
              <c:f>'6. World mining prices'!$K$5</c:f>
              <c:strCache>
                <c:ptCount val="1"/>
                <c:pt idx="0">
                  <c:v>6 Dec 2022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prices'!$K$6:$K$10</c:f>
              <c:numCache>
                <c:formatCode>_-* #\ ##0_-;\-* #\ ##0_-;_-* "-"??_-;_-@_-</c:formatCode>
                <c:ptCount val="5"/>
                <c:pt idx="0">
                  <c:v>131.92771084337349</c:v>
                </c:pt>
                <c:pt idx="1">
                  <c:v>112.12144212523721</c:v>
                </c:pt>
                <c:pt idx="2">
                  <c:v>102.47150259067357</c:v>
                </c:pt>
                <c:pt idx="3">
                  <c:v>572.14285714285711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5F-4C15-8DBC-E99C105EC489}"/>
            </c:ext>
          </c:extLst>
        </c:ser>
        <c:ser>
          <c:idx val="10"/>
          <c:order val="10"/>
          <c:tx>
            <c:strRef>
              <c:f>'6. World mining prices'!$L$5</c:f>
              <c:strCache>
                <c:ptCount val="1"/>
                <c:pt idx="0">
                  <c:v>7 March 2023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prices'!$L$6:$L$10</c:f>
              <c:numCache>
                <c:formatCode>_-* #\ ##0_-;\-* #\ ##0_-;_-* "-"??_-;_-@_-</c:formatCode>
                <c:ptCount val="5"/>
                <c:pt idx="0">
                  <c:v>140.55555555555554</c:v>
                </c:pt>
                <c:pt idx="1">
                  <c:v>116.34980988593155</c:v>
                </c:pt>
                <c:pt idx="2">
                  <c:v>97.338792221084958</c:v>
                </c:pt>
                <c:pt idx="3">
                  <c:v>258.57142857142861</c:v>
                </c:pt>
                <c:pt idx="4">
                  <c:v>150.9433962264151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5F-4C15-8DBC-E99C105EC489}"/>
            </c:ext>
          </c:extLst>
        </c:ser>
        <c:ser>
          <c:idx val="11"/>
          <c:order val="11"/>
          <c:tx>
            <c:strRef>
              <c:f>'6. World mining prices'!$M$5</c:f>
              <c:strCache>
                <c:ptCount val="1"/>
                <c:pt idx="0">
                  <c:v>6 June 2023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'6. World mining prices'!$M$6:$M$10</c:f>
              <c:numCache>
                <c:formatCode>_-* #\ ##0_-;\-* #\ ##0_-;_-* "-"??_-;_-@_-</c:formatCode>
                <c:ptCount val="5"/>
                <c:pt idx="0">
                  <c:v>85.841897233201578</c:v>
                </c:pt>
                <c:pt idx="1">
                  <c:v>106.98747276688454</c:v>
                </c:pt>
                <c:pt idx="2">
                  <c:v>109.10199789695056</c:v>
                </c:pt>
                <c:pt idx="3">
                  <c:v>74.281767955801101</c:v>
                </c:pt>
                <c:pt idx="4">
                  <c:v>89.149999999999991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5F-4C15-8DBC-E99C105EC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  <c:extLst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3 February 2020 = 100</a:t>
                </a:r>
              </a:p>
            </c:rich>
          </c:tx>
          <c:layout>
            <c:manualLayout>
              <c:xMode val="edge"/>
              <c:yMode val="edge"/>
              <c:x val="1.2296015768161044E-2"/>
              <c:y val="0.33118459084411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'7. Manufacturing sales'!$C$6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72C4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501-440F-BB26-8FE4DD0A2962}"/>
              </c:ext>
            </c:extLst>
          </c:dPt>
          <c:dPt>
            <c:idx val="1"/>
            <c:invertIfNegative val="0"/>
            <c:bubble3D val="0"/>
            <c:spPr>
              <a:solidFill>
                <a:srgbClr val="4472C4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01-440F-BB26-8FE4DD0A2962}"/>
              </c:ext>
            </c:extLst>
          </c:dPt>
          <c:dPt>
            <c:idx val="2"/>
            <c:invertIfNegative val="0"/>
            <c:bubble3D val="0"/>
            <c:spPr>
              <a:solidFill>
                <a:srgbClr val="4472C4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501-440F-BB26-8FE4DD0A2962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01-440F-BB26-8FE4DD0A2962}"/>
              </c:ext>
            </c:extLst>
          </c:dPt>
          <c:cat>
            <c:numRef>
              <c:f>'7. Manufacturing sales'!$B$7:$B$45</c:f>
              <c:numCache>
                <c:formatCode>mmm\-yy</c:formatCode>
                <c:ptCount val="3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</c:numCache>
            </c:numRef>
          </c:cat>
          <c:val>
            <c:numRef>
              <c:f>'7. Manufacturing sales'!$C$7:$C$45</c:f>
              <c:numCache>
                <c:formatCode>_ * #\ ##0_ ;_ * \-#\ ##0_ ;_ * "-"??_ ;_ @_ </c:formatCode>
                <c:ptCount val="39"/>
                <c:pt idx="0">
                  <c:v>250.73345908596298</c:v>
                </c:pt>
                <c:pt idx="1">
                  <c:v>252.55573792025865</c:v>
                </c:pt>
                <c:pt idx="2">
                  <c:v>231.38777689581096</c:v>
                </c:pt>
                <c:pt idx="3">
                  <c:v>123.46099468682505</c:v>
                </c:pt>
                <c:pt idx="4">
                  <c:v>173.32045452173912</c:v>
                </c:pt>
                <c:pt idx="5">
                  <c:v>205.85166247567568</c:v>
                </c:pt>
                <c:pt idx="6">
                  <c:v>218.97467520811099</c:v>
                </c:pt>
                <c:pt idx="7">
                  <c:v>228.19137811501597</c:v>
                </c:pt>
                <c:pt idx="8">
                  <c:v>237.20371972340422</c:v>
                </c:pt>
                <c:pt idx="9">
                  <c:v>245.42426244962886</c:v>
                </c:pt>
                <c:pt idx="10">
                  <c:v>247.23819583244963</c:v>
                </c:pt>
                <c:pt idx="11">
                  <c:v>246.0436100635593</c:v>
                </c:pt>
                <c:pt idx="12">
                  <c:v>243.08596252109706</c:v>
                </c:pt>
                <c:pt idx="13">
                  <c:v>250.64488301886789</c:v>
                </c:pt>
                <c:pt idx="14">
                  <c:v>260.29142267429762</c:v>
                </c:pt>
                <c:pt idx="15">
                  <c:v>259.08300626680449</c:v>
                </c:pt>
                <c:pt idx="16">
                  <c:v>252.92230393595042</c:v>
                </c:pt>
                <c:pt idx="17">
                  <c:v>251.37959027835052</c:v>
                </c:pt>
                <c:pt idx="18">
                  <c:v>219.23079111111113</c:v>
                </c:pt>
                <c:pt idx="19">
                  <c:v>238.9847607817259</c:v>
                </c:pt>
                <c:pt idx="20">
                  <c:v>245.08129185410331</c:v>
                </c:pt>
                <c:pt idx="21">
                  <c:v>233.92370760606059</c:v>
                </c:pt>
                <c:pt idx="22">
                  <c:v>251.58244382293762</c:v>
                </c:pt>
                <c:pt idx="23">
                  <c:v>254.150395</c:v>
                </c:pt>
                <c:pt idx="24">
                  <c:v>261.90865166666663</c:v>
                </c:pt>
                <c:pt idx="25">
                  <c:v>264.7946505059524</c:v>
                </c:pt>
                <c:pt idx="26">
                  <c:v>265.67984430255405</c:v>
                </c:pt>
                <c:pt idx="27">
                  <c:v>255.98754848632814</c:v>
                </c:pt>
                <c:pt idx="28">
                  <c:v>262.92300520853541</c:v>
                </c:pt>
                <c:pt idx="29">
                  <c:v>258.03804841650668</c:v>
                </c:pt>
                <c:pt idx="30">
                  <c:v>254.41469527410209</c:v>
                </c:pt>
                <c:pt idx="31">
                  <c:v>257.4168525</c:v>
                </c:pt>
                <c:pt idx="32">
                  <c:v>267.06116607917062</c:v>
                </c:pt>
                <c:pt idx="33">
                  <c:v>254.16588374647887</c:v>
                </c:pt>
                <c:pt idx="34">
                  <c:v>261.14021901685396</c:v>
                </c:pt>
                <c:pt idx="35">
                  <c:v>265.31131680037311</c:v>
                </c:pt>
                <c:pt idx="36">
                  <c:v>265.21018482726424</c:v>
                </c:pt>
                <c:pt idx="37">
                  <c:v>267.93337277108429</c:v>
                </c:pt>
                <c:pt idx="38">
                  <c:v>274.69901599999997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2-4957-83EA-86CF41C1A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dateAx>
        <c:axId val="1856535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856527984"/>
        <c:crosses val="autoZero"/>
        <c:auto val="1"/>
        <c:lblOffset val="100"/>
        <c:baseTimeUnit val="months"/>
      </c:date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Mfg sales by industry '!$B$4</c:f>
              <c:strCache>
                <c:ptCount val="1"/>
                <c:pt idx="0">
                  <c:v>Q12020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'!$B$5:$B$18</c:f>
              <c:numCache>
                <c:formatCode>0</c:formatCode>
                <c:ptCount val="14"/>
                <c:pt idx="0">
                  <c:v>170.46604185745144</c:v>
                </c:pt>
                <c:pt idx="1">
                  <c:v>112.35790263498923</c:v>
                </c:pt>
                <c:pt idx="2">
                  <c:v>98.726207948164159</c:v>
                </c:pt>
                <c:pt idx="3">
                  <c:v>104.31364276457886</c:v>
                </c:pt>
                <c:pt idx="4">
                  <c:v>33.33352820734342</c:v>
                </c:pt>
                <c:pt idx="5">
                  <c:v>36.241668466522682</c:v>
                </c:pt>
                <c:pt idx="6">
                  <c:v>68.305728984881227</c:v>
                </c:pt>
                <c:pt idx="7">
                  <c:v>22.069567904967609</c:v>
                </c:pt>
                <c:pt idx="8">
                  <c:v>17.586057537796982</c:v>
                </c:pt>
                <c:pt idx="9">
                  <c:v>21.708062980561561</c:v>
                </c:pt>
                <c:pt idx="10">
                  <c:v>15.981507602591797</c:v>
                </c:pt>
                <c:pt idx="11">
                  <c:v>13.847268984881213</c:v>
                </c:pt>
                <c:pt idx="12">
                  <c:v>7.9484022894168485</c:v>
                </c:pt>
                <c:pt idx="13">
                  <c:v>4.9516332181425495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C-4E30-87DE-86C3FF24A6ED}"/>
            </c:ext>
          </c:extLst>
        </c:ser>
        <c:ser>
          <c:idx val="1"/>
          <c:order val="1"/>
          <c:tx>
            <c:strRef>
              <c:f>'8. Mfg sales by industry '!$C$4</c:f>
              <c:strCache>
                <c:ptCount val="1"/>
                <c:pt idx="0">
                  <c:v> Q22020 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4F81BD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'!$C$5:$C$18</c:f>
              <c:numCache>
                <c:formatCode>0</c:formatCode>
                <c:ptCount val="14"/>
                <c:pt idx="0">
                  <c:v>146.97401768314685</c:v>
                </c:pt>
                <c:pt idx="1">
                  <c:v>80.005521111512095</c:v>
                </c:pt>
                <c:pt idx="2">
                  <c:v>85.752212414290852</c:v>
                </c:pt>
                <c:pt idx="3">
                  <c:v>45.868010018044025</c:v>
                </c:pt>
                <c:pt idx="4">
                  <c:v>27.818932313244314</c:v>
                </c:pt>
                <c:pt idx="5">
                  <c:v>24.289390198484298</c:v>
                </c:pt>
                <c:pt idx="6">
                  <c:v>30.044410090220136</c:v>
                </c:pt>
                <c:pt idx="7">
                  <c:v>11.622893742331287</c:v>
                </c:pt>
                <c:pt idx="8">
                  <c:v>10.15271948033201</c:v>
                </c:pt>
                <c:pt idx="9">
                  <c:v>9.3465581378563698</c:v>
                </c:pt>
                <c:pt idx="10">
                  <c:v>11.995824640923853</c:v>
                </c:pt>
                <c:pt idx="11">
                  <c:v>7.1884328401299165</c:v>
                </c:pt>
                <c:pt idx="12">
                  <c:v>5.3666490075784914</c:v>
                </c:pt>
                <c:pt idx="13">
                  <c:v>1.5179592926741248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C-4E30-87DE-86C3FF24A6ED}"/>
            </c:ext>
          </c:extLst>
        </c:ser>
        <c:ser>
          <c:idx val="2"/>
          <c:order val="2"/>
          <c:tx>
            <c:strRef>
              <c:f>'8. Mfg sales by industry '!$D$4</c:f>
              <c:strCache>
                <c:ptCount val="1"/>
                <c:pt idx="0">
                  <c:v>Q32020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'!$D$5:$D$18</c:f>
              <c:numCache>
                <c:formatCode>0</c:formatCode>
                <c:ptCount val="14"/>
                <c:pt idx="0">
                  <c:v>164.53633205965906</c:v>
                </c:pt>
                <c:pt idx="1">
                  <c:v>110.28296697443182</c:v>
                </c:pt>
                <c:pt idx="2">
                  <c:v>97.442737670454534</c:v>
                </c:pt>
                <c:pt idx="3">
                  <c:v>96.720072698863632</c:v>
                </c:pt>
                <c:pt idx="4">
                  <c:v>33.533001306818178</c:v>
                </c:pt>
                <c:pt idx="5">
                  <c:v>34.537676292613632</c:v>
                </c:pt>
                <c:pt idx="6">
                  <c:v>46.510710852272716</c:v>
                </c:pt>
                <c:pt idx="7">
                  <c:v>22.864026477272724</c:v>
                </c:pt>
                <c:pt idx="8">
                  <c:v>16.496676306818181</c:v>
                </c:pt>
                <c:pt idx="9">
                  <c:v>17.428476605113634</c:v>
                </c:pt>
                <c:pt idx="10">
                  <c:v>16.280441974431817</c:v>
                </c:pt>
                <c:pt idx="11">
                  <c:v>10.210658650568181</c:v>
                </c:pt>
                <c:pt idx="12">
                  <c:v>7.406201633522727</c:v>
                </c:pt>
                <c:pt idx="13">
                  <c:v>3.8700729971590904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C-4E30-87DE-86C3FF24A6ED}"/>
            </c:ext>
          </c:extLst>
        </c:ser>
        <c:ser>
          <c:idx val="3"/>
          <c:order val="3"/>
          <c:tx>
            <c:strRef>
              <c:f>'8. Mfg sales by industry '!$E$4</c:f>
              <c:strCache>
                <c:ptCount val="1"/>
                <c:pt idx="0">
                  <c:v> Q42020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'!$E$5:$E$18</c:f>
              <c:numCache>
                <c:formatCode>0</c:formatCode>
                <c:ptCount val="14"/>
                <c:pt idx="0">
                  <c:v>178.34215013427561</c:v>
                </c:pt>
                <c:pt idx="1">
                  <c:v>119.32514599293287</c:v>
                </c:pt>
                <c:pt idx="2">
                  <c:v>101.955809385159</c:v>
                </c:pt>
                <c:pt idx="3">
                  <c:v>112.47453120848057</c:v>
                </c:pt>
                <c:pt idx="4">
                  <c:v>33.186343420494701</c:v>
                </c:pt>
                <c:pt idx="5">
                  <c:v>36.168519561837456</c:v>
                </c:pt>
                <c:pt idx="6">
                  <c:v>42.967855335689045</c:v>
                </c:pt>
                <c:pt idx="7">
                  <c:v>24.603259420494698</c:v>
                </c:pt>
                <c:pt idx="8">
                  <c:v>17.194872339222613</c:v>
                </c:pt>
                <c:pt idx="9">
                  <c:v>21.788184848056535</c:v>
                </c:pt>
                <c:pt idx="10">
                  <c:v>17.710797116607775</c:v>
                </c:pt>
                <c:pt idx="11">
                  <c:v>13.536512777385161</c:v>
                </c:pt>
                <c:pt idx="12">
                  <c:v>8.1074703180212015</c:v>
                </c:pt>
                <c:pt idx="13">
                  <c:v>4.5673009187279145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C-4E30-87DE-86C3FF24A6ED}"/>
            </c:ext>
          </c:extLst>
        </c:ser>
        <c:ser>
          <c:idx val="4"/>
          <c:order val="4"/>
          <c:tx>
            <c:strRef>
              <c:f>'8. Mfg sales by industry '!$F$4</c:f>
              <c:strCache>
                <c:ptCount val="1"/>
                <c:pt idx="0">
                  <c:v> Q12021 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'!$F$5:$F$18</c:f>
              <c:numCache>
                <c:formatCode>0</c:formatCode>
                <c:ptCount val="14"/>
                <c:pt idx="0">
                  <c:v>176.54655319594832</c:v>
                </c:pt>
                <c:pt idx="1">
                  <c:v>134.70588691582259</c:v>
                </c:pt>
                <c:pt idx="2">
                  <c:v>102.42001119105834</c:v>
                </c:pt>
                <c:pt idx="3">
                  <c:v>110.51898702060777</c:v>
                </c:pt>
                <c:pt idx="4">
                  <c:v>34.215713880544889</c:v>
                </c:pt>
                <c:pt idx="5">
                  <c:v>36.627046818023061</c:v>
                </c:pt>
                <c:pt idx="6">
                  <c:v>44.48839586447783</c:v>
                </c:pt>
                <c:pt idx="7">
                  <c:v>24.996106587495635</c:v>
                </c:pt>
                <c:pt idx="8">
                  <c:v>17.635695717778557</c:v>
                </c:pt>
                <c:pt idx="9">
                  <c:v>23.010317038071957</c:v>
                </c:pt>
                <c:pt idx="10">
                  <c:v>16.940961858190711</c:v>
                </c:pt>
                <c:pt idx="11">
                  <c:v>13.057854111072306</c:v>
                </c:pt>
                <c:pt idx="12">
                  <c:v>7.6453746978693689</c:v>
                </c:pt>
                <c:pt idx="13">
                  <c:v>4.4122032553265811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C-4E30-87DE-86C3FF24A6ED}"/>
            </c:ext>
          </c:extLst>
        </c:ser>
        <c:ser>
          <c:idx val="5"/>
          <c:order val="5"/>
          <c:tx>
            <c:strRef>
              <c:f>'8. Mfg sales by industry '!$G$4</c:f>
              <c:strCache>
                <c:ptCount val="1"/>
                <c:pt idx="0">
                  <c:v> Q22021 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'!$G$5:$G$18</c:f>
              <c:numCache>
                <c:formatCode>0</c:formatCode>
                <c:ptCount val="14"/>
                <c:pt idx="0">
                  <c:v>182.13673718416524</c:v>
                </c:pt>
                <c:pt idx="1">
                  <c:v>136.16230380722894</c:v>
                </c:pt>
                <c:pt idx="2">
                  <c:v>102.71581169018933</c:v>
                </c:pt>
                <c:pt idx="3">
                  <c:v>114.41553533907057</c:v>
                </c:pt>
                <c:pt idx="4">
                  <c:v>35.064078567986229</c:v>
                </c:pt>
                <c:pt idx="5">
                  <c:v>37.298605631669538</c:v>
                </c:pt>
                <c:pt idx="6">
                  <c:v>43.71414803442341</c:v>
                </c:pt>
                <c:pt idx="7">
                  <c:v>24.355614237521515</c:v>
                </c:pt>
                <c:pt idx="8">
                  <c:v>16.951279600688469</c:v>
                </c:pt>
                <c:pt idx="9">
                  <c:v>21.883280096385544</c:v>
                </c:pt>
                <c:pt idx="10">
                  <c:v>16.79607077452668</c:v>
                </c:pt>
                <c:pt idx="11">
                  <c:v>13.08323599311532</c:v>
                </c:pt>
                <c:pt idx="12">
                  <c:v>7.6489674629948361</c:v>
                </c:pt>
                <c:pt idx="13">
                  <c:v>4.1446637659208259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7C-4E30-87DE-86C3FF24A6ED}"/>
            </c:ext>
          </c:extLst>
        </c:ser>
        <c:ser>
          <c:idx val="6"/>
          <c:order val="6"/>
          <c:tx>
            <c:strRef>
              <c:f>'8. Mfg sales by industry '!$H$4</c:f>
              <c:strCache>
                <c:ptCount val="1"/>
                <c:pt idx="0">
                  <c:v> Q32021 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'!$H$5:$H$18</c:f>
              <c:numCache>
                <c:formatCode>0</c:formatCode>
                <c:ptCount val="14"/>
                <c:pt idx="0">
                  <c:v>174.4361173450728</c:v>
                </c:pt>
                <c:pt idx="1">
                  <c:v>135.95495991872673</c:v>
                </c:pt>
                <c:pt idx="2">
                  <c:v>97.113563427023351</c:v>
                </c:pt>
                <c:pt idx="3">
                  <c:v>74.295757548256006</c:v>
                </c:pt>
                <c:pt idx="4">
                  <c:v>32.800669393836777</c:v>
                </c:pt>
                <c:pt idx="5">
                  <c:v>36.441836911615312</c:v>
                </c:pt>
                <c:pt idx="6">
                  <c:v>41.465808560785646</c:v>
                </c:pt>
                <c:pt idx="7">
                  <c:v>23.580345858449036</c:v>
                </c:pt>
                <c:pt idx="8">
                  <c:v>16.04253578056214</c:v>
                </c:pt>
                <c:pt idx="9">
                  <c:v>23.178381781239416</c:v>
                </c:pt>
                <c:pt idx="10">
                  <c:v>17.127482641381647</c:v>
                </c:pt>
                <c:pt idx="11">
                  <c:v>12.814396396884526</c:v>
                </c:pt>
                <c:pt idx="12">
                  <c:v>6.9566870572299351</c:v>
                </c:pt>
                <c:pt idx="13">
                  <c:v>4.7186809210971896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7C-4E30-87DE-86C3FF24A6ED}"/>
            </c:ext>
          </c:extLst>
        </c:ser>
        <c:ser>
          <c:idx val="7"/>
          <c:order val="7"/>
          <c:tx>
            <c:strRef>
              <c:f>'8. Mfg sales by industry '!$I$4</c:f>
              <c:strCache>
                <c:ptCount val="1"/>
                <c:pt idx="0">
                  <c:v>Q42021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'!$I$5:$I$18</c:f>
              <c:numCache>
                <c:formatCode>0</c:formatCode>
                <c:ptCount val="14"/>
                <c:pt idx="0">
                  <c:v>180.44178900804292</c:v>
                </c:pt>
                <c:pt idx="1">
                  <c:v>135.89833849865954</c:v>
                </c:pt>
                <c:pt idx="2">
                  <c:v>101.34285683646115</c:v>
                </c:pt>
                <c:pt idx="3">
                  <c:v>85.00470080428957</c:v>
                </c:pt>
                <c:pt idx="4">
                  <c:v>35.766015804289552</c:v>
                </c:pt>
                <c:pt idx="5">
                  <c:v>36.195825040214487</c:v>
                </c:pt>
                <c:pt idx="6">
                  <c:v>49.232606742627354</c:v>
                </c:pt>
                <c:pt idx="7">
                  <c:v>23.761332627345848</c:v>
                </c:pt>
                <c:pt idx="8">
                  <c:v>17.621677037533516</c:v>
                </c:pt>
                <c:pt idx="9">
                  <c:v>24.26449246648794</c:v>
                </c:pt>
                <c:pt idx="10">
                  <c:v>17.753449705093839</c:v>
                </c:pt>
                <c:pt idx="11">
                  <c:v>12.641065214477214</c:v>
                </c:pt>
                <c:pt idx="12">
                  <c:v>7.8999300000000012</c:v>
                </c:pt>
                <c:pt idx="13">
                  <c:v>5.1423544906166221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7C-4E30-87DE-86C3FF24A6ED}"/>
            </c:ext>
          </c:extLst>
        </c:ser>
        <c:ser>
          <c:idx val="8"/>
          <c:order val="8"/>
          <c:tx>
            <c:strRef>
              <c:f>'8. Mfg sales by industry '!$J$4</c:f>
              <c:strCache>
                <c:ptCount val="1"/>
                <c:pt idx="0">
                  <c:v>Q12022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'!$J$5:$J$18</c:f>
              <c:numCache>
                <c:formatCode>0</c:formatCode>
                <c:ptCount val="14"/>
                <c:pt idx="0">
                  <c:v>184.53966776750329</c:v>
                </c:pt>
                <c:pt idx="1">
                  <c:v>151.90298512549538</c:v>
                </c:pt>
                <c:pt idx="2">
                  <c:v>110.2388353632761</c:v>
                </c:pt>
                <c:pt idx="3">
                  <c:v>100.89848782034346</c:v>
                </c:pt>
                <c:pt idx="4">
                  <c:v>35.475961624834873</c:v>
                </c:pt>
                <c:pt idx="5">
                  <c:v>38.16704805812418</c:v>
                </c:pt>
                <c:pt idx="6">
                  <c:v>52.605364398943195</c:v>
                </c:pt>
                <c:pt idx="7">
                  <c:v>24.757097873183618</c:v>
                </c:pt>
                <c:pt idx="8">
                  <c:v>18.28795101717305</c:v>
                </c:pt>
                <c:pt idx="9">
                  <c:v>23.73514858652576</c:v>
                </c:pt>
                <c:pt idx="10">
                  <c:v>18.860991241743726</c:v>
                </c:pt>
                <c:pt idx="11">
                  <c:v>12.538285323645972</c:v>
                </c:pt>
                <c:pt idx="12">
                  <c:v>7.9979753104359315</c:v>
                </c:pt>
                <c:pt idx="13">
                  <c:v>5.1360848084544255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7C-4E30-87DE-86C3FF24A6ED}"/>
            </c:ext>
          </c:extLst>
        </c:ser>
        <c:ser>
          <c:idx val="9"/>
          <c:order val="9"/>
          <c:tx>
            <c:strRef>
              <c:f>'8. Mfg sales by industry '!$K$4</c:f>
              <c:strCache>
                <c:ptCount val="1"/>
                <c:pt idx="0">
                  <c:v>Q22022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'!$K$5:$K$18</c:f>
              <c:numCache>
                <c:formatCode>0</c:formatCode>
                <c:ptCount val="14"/>
                <c:pt idx="0">
                  <c:v>186.07542311914756</c:v>
                </c:pt>
                <c:pt idx="1">
                  <c:v>141.55477875363255</c:v>
                </c:pt>
                <c:pt idx="2">
                  <c:v>113.97293075879884</c:v>
                </c:pt>
                <c:pt idx="3">
                  <c:v>99.057331830804003</c:v>
                </c:pt>
                <c:pt idx="4">
                  <c:v>31.270853199870842</c:v>
                </c:pt>
                <c:pt idx="5">
                  <c:v>39.505627575072651</c:v>
                </c:pt>
                <c:pt idx="6">
                  <c:v>49.070219515660312</c:v>
                </c:pt>
                <c:pt idx="7">
                  <c:v>24.170874962867295</c:v>
                </c:pt>
                <c:pt idx="8">
                  <c:v>16.626438191798517</c:v>
                </c:pt>
                <c:pt idx="9">
                  <c:v>24.709549809493058</c:v>
                </c:pt>
                <c:pt idx="10">
                  <c:v>18.300035763642235</c:v>
                </c:pt>
                <c:pt idx="11">
                  <c:v>13.290792805941233</c:v>
                </c:pt>
                <c:pt idx="12">
                  <c:v>7.5641205295447209</c:v>
                </c:pt>
                <c:pt idx="13">
                  <c:v>4.6618023894091065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7C-4E30-87DE-86C3FF24A6ED}"/>
            </c:ext>
          </c:extLst>
        </c:ser>
        <c:ser>
          <c:idx val="10"/>
          <c:order val="10"/>
          <c:tx>
            <c:strRef>
              <c:f>'8. Mfg sales by industry '!$L$4</c:f>
              <c:strCache>
                <c:ptCount val="1"/>
                <c:pt idx="0">
                  <c:v>Q32022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'!$L$5:$L$18</c:f>
              <c:numCache>
                <c:formatCode>0</c:formatCode>
                <c:ptCount val="14"/>
                <c:pt idx="0">
                  <c:v>187.80157540106956</c:v>
                </c:pt>
                <c:pt idx="1">
                  <c:v>131.63537431896825</c:v>
                </c:pt>
                <c:pt idx="2">
                  <c:v>110.67594477508655</c:v>
                </c:pt>
                <c:pt idx="3">
                  <c:v>112.51071631330608</c:v>
                </c:pt>
                <c:pt idx="4">
                  <c:v>35.942893626926711</c:v>
                </c:pt>
                <c:pt idx="5">
                  <c:v>39.763707706826047</c:v>
                </c:pt>
                <c:pt idx="6">
                  <c:v>44.3707991569676</c:v>
                </c:pt>
                <c:pt idx="7">
                  <c:v>24.659772494495126</c:v>
                </c:pt>
                <c:pt idx="8">
                  <c:v>16.896054734193143</c:v>
                </c:pt>
                <c:pt idx="9">
                  <c:v>24.080234438502679</c:v>
                </c:pt>
                <c:pt idx="10">
                  <c:v>17.74868942434728</c:v>
                </c:pt>
                <c:pt idx="11">
                  <c:v>13.470610342875119</c:v>
                </c:pt>
                <c:pt idx="12">
                  <c:v>7.9539156464296958</c:v>
                </c:pt>
                <c:pt idx="13">
                  <c:v>4.2533168795218623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7C-4E30-87DE-86C3FF24A6ED}"/>
            </c:ext>
          </c:extLst>
        </c:ser>
        <c:ser>
          <c:idx val="11"/>
          <c:order val="11"/>
          <c:tx>
            <c:strRef>
              <c:f>'8. Mfg sales by industry '!$M$4</c:f>
              <c:strCache>
                <c:ptCount val="1"/>
                <c:pt idx="0">
                  <c:v>Q42022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'!$M$5:$M$18</c:f>
              <c:numCache>
                <c:formatCode>0</c:formatCode>
                <c:ptCount val="14"/>
                <c:pt idx="0">
                  <c:v>183.60558668330734</c:v>
                </c:pt>
                <c:pt idx="1">
                  <c:v>123.73881978159126</c:v>
                </c:pt>
                <c:pt idx="2">
                  <c:v>109.49751957566303</c:v>
                </c:pt>
                <c:pt idx="3">
                  <c:v>123.35932631513262</c:v>
                </c:pt>
                <c:pt idx="4">
                  <c:v>37.222431163806554</c:v>
                </c:pt>
                <c:pt idx="5">
                  <c:v>38.96592217160687</c:v>
                </c:pt>
                <c:pt idx="6">
                  <c:v>48.027702776911077</c:v>
                </c:pt>
                <c:pt idx="7">
                  <c:v>25.481324218408737</c:v>
                </c:pt>
                <c:pt idx="8">
                  <c:v>17.676928474258972</c:v>
                </c:pt>
                <c:pt idx="9">
                  <c:v>23.515104187207491</c:v>
                </c:pt>
                <c:pt idx="10">
                  <c:v>17.924582751950076</c:v>
                </c:pt>
                <c:pt idx="11">
                  <c:v>13.079078340093606</c:v>
                </c:pt>
                <c:pt idx="12">
                  <c:v>7.4503299594383776</c:v>
                </c:pt>
                <c:pt idx="13">
                  <c:v>3.9468820717628703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7C-4E30-87DE-86C3FF24A6ED}"/>
            </c:ext>
          </c:extLst>
        </c:ser>
        <c:ser>
          <c:idx val="12"/>
          <c:order val="12"/>
          <c:tx>
            <c:strRef>
              <c:f>'8. Mfg sales by industry '!$N$4</c:f>
              <c:strCache>
                <c:ptCount val="1"/>
                <c:pt idx="0">
                  <c:v>Q12023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Mfg sales by industry 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'8. Mfg sales by industry '!$N$5:$N$18</c:f>
              <c:numCache>
                <c:formatCode>0</c:formatCode>
                <c:ptCount val="14"/>
                <c:pt idx="0">
                  <c:v>193.068243</c:v>
                </c:pt>
                <c:pt idx="1">
                  <c:v>125.61957099999999</c:v>
                </c:pt>
                <c:pt idx="2">
                  <c:v>108.869145</c:v>
                </c:pt>
                <c:pt idx="3">
                  <c:v>129.72735</c:v>
                </c:pt>
                <c:pt idx="4">
                  <c:v>35.177813999999998</c:v>
                </c:pt>
                <c:pt idx="5">
                  <c:v>39.280382000000003</c:v>
                </c:pt>
                <c:pt idx="6">
                  <c:v>58.583705000000002</c:v>
                </c:pt>
                <c:pt idx="7">
                  <c:v>24.297253999999999</c:v>
                </c:pt>
                <c:pt idx="8">
                  <c:v>17.316958</c:v>
                </c:pt>
                <c:pt idx="9">
                  <c:v>23.845818999999999</c:v>
                </c:pt>
                <c:pt idx="10">
                  <c:v>18.558828999999999</c:v>
                </c:pt>
                <c:pt idx="11">
                  <c:v>13.259741999999999</c:v>
                </c:pt>
                <c:pt idx="12">
                  <c:v>7.6858430000000002</c:v>
                </c:pt>
                <c:pt idx="13">
                  <c:v>5.2250699999999997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7C-4E30-87DE-86C3FF24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12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 Expenditure on GDP'!$B$6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GDP'!$B$7:$B$11</c:f>
              <c:numCache>
                <c:formatCode>_-* #\ ##0.0_-;\-* #\ ##0.0_-;_-* "-"??_-;_-@_-</c:formatCode>
                <c:ptCount val="5"/>
                <c:pt idx="0">
                  <c:v>4.3701085719013602</c:v>
                </c:pt>
                <c:pt idx="1">
                  <c:v>1.282956469826769</c:v>
                </c:pt>
                <c:pt idx="2">
                  <c:v>1.0363432963549926</c:v>
                </c:pt>
                <c:pt idx="3">
                  <c:v>2.165266379471166</c:v>
                </c:pt>
                <c:pt idx="4">
                  <c:v>1.9411423195422357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1-4C78-A545-D4336A8EEF0B}"/>
            </c:ext>
          </c:extLst>
        </c:ser>
        <c:ser>
          <c:idx val="1"/>
          <c:order val="1"/>
          <c:tx>
            <c:strRef>
              <c:f>'9. Expenditure on GDP'!$C$6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GDP'!$C$7:$C$11</c:f>
              <c:numCache>
                <c:formatCode>_-* #\ ##0.0_-;\-* #\ ##0.0_-;_-* "-"??_-;_-@_-</c:formatCode>
                <c:ptCount val="5"/>
                <c:pt idx="0">
                  <c:v>3.4707752499099191</c:v>
                </c:pt>
                <c:pt idx="1">
                  <c:v>1.2773208168654</c:v>
                </c:pt>
                <c:pt idx="2">
                  <c:v>0.80773923258080393</c:v>
                </c:pt>
                <c:pt idx="3">
                  <c:v>1.5183974269507641</c:v>
                </c:pt>
                <c:pt idx="4">
                  <c:v>1.5879145067110361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1-4C78-A545-D4336A8EEF0B}"/>
            </c:ext>
          </c:extLst>
        </c:ser>
        <c:ser>
          <c:idx val="2"/>
          <c:order val="2"/>
          <c:tx>
            <c:strRef>
              <c:f>'9. Expenditure on GDP'!$D$6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GDP'!$D$7:$D$11</c:f>
              <c:numCache>
                <c:formatCode>_-* #\ ##0.0_-;\-* #\ ##0.0_-;_-* "-"??_-;_-@_-</c:formatCode>
                <c:ptCount val="5"/>
                <c:pt idx="0">
                  <c:v>4.0928783016653281</c:v>
                </c:pt>
                <c:pt idx="1">
                  <c:v>1.2798350833342502</c:v>
                </c:pt>
                <c:pt idx="2">
                  <c:v>0.91776996489221152</c:v>
                </c:pt>
                <c:pt idx="3">
                  <c:v>1.948500198368643</c:v>
                </c:pt>
                <c:pt idx="4">
                  <c:v>1.5761318433184992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1-4C78-A545-D4336A8EEF0B}"/>
            </c:ext>
          </c:extLst>
        </c:ser>
        <c:ser>
          <c:idx val="3"/>
          <c:order val="3"/>
          <c:tx>
            <c:strRef>
              <c:f>'9. Expenditure on GDP'!$E$6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GDP'!$E$7:$E$11</c:f>
              <c:numCache>
                <c:formatCode>_-* #\ ##0.0_-;\-* #\ ##0.0_-;_-* "-"??_-;_-@_-</c:formatCode>
                <c:ptCount val="5"/>
                <c:pt idx="0">
                  <c:v>4.2357048511117732</c:v>
                </c:pt>
                <c:pt idx="1">
                  <c:v>1.285572037813286</c:v>
                </c:pt>
                <c:pt idx="2">
                  <c:v>0.96145160558162945</c:v>
                </c:pt>
                <c:pt idx="3">
                  <c:v>2.0570795120984755</c:v>
                </c:pt>
                <c:pt idx="4">
                  <c:v>1.7523478386723479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31-4C78-A545-D4336A8EEF0B}"/>
            </c:ext>
          </c:extLst>
        </c:ser>
        <c:ser>
          <c:idx val="4"/>
          <c:order val="4"/>
          <c:tx>
            <c:strRef>
              <c:f>'9. Expenditure on GDP'!$F$6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GDP'!$F$7:$F$11</c:f>
              <c:numCache>
                <c:formatCode>_-* #\ ##0.0_-;\-* #\ ##0.0_-;_-* "-"??_-;_-@_-</c:formatCode>
                <c:ptCount val="5"/>
                <c:pt idx="0">
                  <c:v>4.2569605167734279</c:v>
                </c:pt>
                <c:pt idx="1">
                  <c:v>1.2780539378871518</c:v>
                </c:pt>
                <c:pt idx="2">
                  <c:v>0.93528527952491547</c:v>
                </c:pt>
                <c:pt idx="3">
                  <c:v>2.0808206059763923</c:v>
                </c:pt>
                <c:pt idx="4">
                  <c:v>1.8678403183044126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31-4C78-A545-D4336A8EEF0B}"/>
            </c:ext>
          </c:extLst>
        </c:ser>
        <c:ser>
          <c:idx val="5"/>
          <c:order val="5"/>
          <c:tx>
            <c:strRef>
              <c:f>'9. Expenditure on GDP'!$G$6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GDP'!$G$7:$G$11</c:f>
              <c:numCache>
                <c:formatCode>_-* #\ ##0.0_-;\-* #\ ##0.0_-;_-* "-"??_-;_-@_-</c:formatCode>
                <c:ptCount val="5"/>
                <c:pt idx="0">
                  <c:v>4.3288156435541509</c:v>
                </c:pt>
                <c:pt idx="1">
                  <c:v>1.2848132373077628</c:v>
                </c:pt>
                <c:pt idx="2">
                  <c:v>0.93349007688116536</c:v>
                </c:pt>
                <c:pt idx="3">
                  <c:v>2.1449064634107828</c:v>
                </c:pt>
                <c:pt idx="4">
                  <c:v>1.873460385687167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31-4C78-A545-D4336A8EEF0B}"/>
            </c:ext>
          </c:extLst>
        </c:ser>
        <c:ser>
          <c:idx val="6"/>
          <c:order val="6"/>
          <c:tx>
            <c:strRef>
              <c:f>'9. Expenditure on GDP'!$H$6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GDP'!$H$7:$H$11</c:f>
              <c:numCache>
                <c:formatCode>_-* #\ ##0.0_-;\-* #\ ##0.0_-;_-* "-"??_-;_-@_-</c:formatCode>
                <c:ptCount val="5"/>
                <c:pt idx="0">
                  <c:v>4.2028920138257018</c:v>
                </c:pt>
                <c:pt idx="1">
                  <c:v>1.2926518094778134</c:v>
                </c:pt>
                <c:pt idx="2">
                  <c:v>0.9321768503348169</c:v>
                </c:pt>
                <c:pt idx="3">
                  <c:v>1.9980804635924649</c:v>
                </c:pt>
                <c:pt idx="4">
                  <c:v>1.8098259129922638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31-4C78-A545-D4336A8EEF0B}"/>
            </c:ext>
          </c:extLst>
        </c:ser>
        <c:ser>
          <c:idx val="7"/>
          <c:order val="7"/>
          <c:tx>
            <c:strRef>
              <c:f>'9. Expenditure on GDP'!$I$6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GDP'!$I$7:$I$11</c:f>
              <c:numCache>
                <c:formatCode>_-* #\ ##0.0_-;\-* #\ ##0.0_-;_-* "-"??_-;_-@_-</c:formatCode>
                <c:ptCount val="5"/>
                <c:pt idx="0">
                  <c:v>4.3243401719672976</c:v>
                </c:pt>
                <c:pt idx="1">
                  <c:v>1.2955563391489295</c:v>
                </c:pt>
                <c:pt idx="2">
                  <c:v>0.94616324271890295</c:v>
                </c:pt>
                <c:pt idx="3">
                  <c:v>2.1643555812371131</c:v>
                </c:pt>
                <c:pt idx="4">
                  <c:v>1.9633483685368969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31-4C78-A545-D4336A8EEF0B}"/>
            </c:ext>
          </c:extLst>
        </c:ser>
        <c:ser>
          <c:idx val="8"/>
          <c:order val="8"/>
          <c:tx>
            <c:strRef>
              <c:f>'9. Expenditure on GDP'!$J$6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GDP'!$J$7:$J$11</c:f>
              <c:numCache>
                <c:formatCode>_-* #\ ##0.0_-;\-* #\ ##0.0_-;_-* "-"??_-;_-@_-</c:formatCode>
                <c:ptCount val="5"/>
                <c:pt idx="0">
                  <c:v>4.3757565704983667</c:v>
                </c:pt>
                <c:pt idx="1">
                  <c:v>1.307636923030445</c:v>
                </c:pt>
                <c:pt idx="2">
                  <c:v>0.97333029958336215</c:v>
                </c:pt>
                <c:pt idx="3">
                  <c:v>2.2447629660567641</c:v>
                </c:pt>
                <c:pt idx="4">
                  <c:v>2.0841195638674357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31-4C78-A545-D4336A8EEF0B}"/>
            </c:ext>
          </c:extLst>
        </c:ser>
        <c:ser>
          <c:idx val="9"/>
          <c:order val="9"/>
          <c:tx>
            <c:strRef>
              <c:f>'9. Expenditure on GDP'!$K$6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GDP'!$K$7:$K$11</c:f>
              <c:numCache>
                <c:formatCode>_-* #\ ##0.0_-;\-* #\ ##0.0_-;_-* "-"??_-;_-@_-</c:formatCode>
                <c:ptCount val="5"/>
                <c:pt idx="0">
                  <c:v>4.3787540619932672</c:v>
                </c:pt>
                <c:pt idx="1">
                  <c:v>1.2962162759903824</c:v>
                </c:pt>
                <c:pt idx="2">
                  <c:v>0.97697228016735183</c:v>
                </c:pt>
                <c:pt idx="3">
                  <c:v>2.2494670791755587</c:v>
                </c:pt>
                <c:pt idx="4">
                  <c:v>2.1864796627423968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31-4C78-A545-D4336A8EEF0B}"/>
            </c:ext>
          </c:extLst>
        </c:ser>
        <c:ser>
          <c:idx val="10"/>
          <c:order val="10"/>
          <c:tx>
            <c:strRef>
              <c:f>'9. Expenditure on GDP'!$L$6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GDP'!$L$7:$L$11</c:f>
              <c:numCache>
                <c:formatCode>_-* #\ ##0.0_-;\-* #\ ##0.0_-;_-* "-"??_-;_-@_-</c:formatCode>
                <c:ptCount val="5"/>
                <c:pt idx="0">
                  <c:v>4.3757983445924165</c:v>
                </c:pt>
                <c:pt idx="1">
                  <c:v>1.3025950251713396</c:v>
                </c:pt>
                <c:pt idx="2">
                  <c:v>0.98099140052386258</c:v>
                </c:pt>
                <c:pt idx="3">
                  <c:v>2.2936531681685617</c:v>
                </c:pt>
                <c:pt idx="4">
                  <c:v>2.189946297878385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31-4C78-A545-D4336A8EEF0B}"/>
            </c:ext>
          </c:extLst>
        </c:ser>
        <c:ser>
          <c:idx val="11"/>
          <c:order val="11"/>
          <c:tx>
            <c:strRef>
              <c:f>'9. Expenditure on GDP'!$M$6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GDP'!$M$7:$M$11</c:f>
              <c:numCache>
                <c:formatCode>_-* #\ ##0.0_-;\-* #\ ##0.0_-;_-* "-"??_-;_-@_-</c:formatCode>
                <c:ptCount val="5"/>
                <c:pt idx="0">
                  <c:v>4.4059096096721593</c:v>
                </c:pt>
                <c:pt idx="1">
                  <c:v>1.2936403786820501</c:v>
                </c:pt>
                <c:pt idx="2">
                  <c:v>0.99548294613120647</c:v>
                </c:pt>
                <c:pt idx="3">
                  <c:v>2.2201384323831683</c:v>
                </c:pt>
                <c:pt idx="4">
                  <c:v>2.1730460236104387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31-4C78-A545-D4336A8EEF0B}"/>
            </c:ext>
          </c:extLst>
        </c:ser>
        <c:ser>
          <c:idx val="12"/>
          <c:order val="12"/>
          <c:tx>
            <c:strRef>
              <c:f>'9. Expenditure on GDP'!$N$6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70AD47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GDP'!$A$7:$A$11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GDP'!$N$7:$N$11</c:f>
              <c:numCache>
                <c:formatCode>_-* #\ ##0.0_-;\-* #\ ##0.0_-;_-* "-"??_-;_-@_-</c:formatCode>
                <c:ptCount val="5"/>
                <c:pt idx="0">
                  <c:v>4.4233866358099965</c:v>
                </c:pt>
                <c:pt idx="1">
                  <c:v>1.309698658525406</c:v>
                </c:pt>
                <c:pt idx="2">
                  <c:v>1.0098106580829704</c:v>
                </c:pt>
                <c:pt idx="3">
                  <c:v>2.3119702623093787</c:v>
                </c:pt>
                <c:pt idx="4">
                  <c:v>2.2689264574045986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31-4C78-A545-D4336A8EE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41259" y="1047452"/>
    <xdr:ext cx="12750800" cy="69298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938E2B-7BD3-44D4-A6DB-B2777BD62A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3474700" y="165100"/>
    <xdr:ext cx="9299937" cy="52829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EA069A-EE64-47A7-9FF8-AB132A892A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761154" y="434242"/>
    <xdr:ext cx="9299937" cy="536418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3C6FC2-A259-429F-A55D-36301C0330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907436" y="1912678"/>
    <xdr:ext cx="10456333" cy="63983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CE6D01-CFA2-4E43-BDCF-F82D641B0DF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0.80795</cdr:x>
      <cdr:y>0.09086</cdr:y>
    </cdr:from>
    <cdr:to>
      <cdr:x>0.85654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448231" y="581357"/>
          <a:ext cx="508000" cy="5817024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1098261" y="2611203"/>
    <xdr:ext cx="9285725" cy="47258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B8B0F3-C4AA-492E-98E6-2C05BB2A6A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6845289" y="2942968"/>
    <xdr:ext cx="13073061" cy="5000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233AEF-F173-4648-8234-BBEFDA4D8F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229085" y="3387768"/>
    <xdr:ext cx="9285725" cy="44514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1F4A5F-2DE8-479D-A5EC-15797E0D29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3115233" y="858220"/>
    <xdr:ext cx="10152531" cy="58688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5654C7-9442-45EB-8DF1-3EDAFC7AEB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5219700" y="1524001"/>
    <xdr:ext cx="9305494" cy="5549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040464-AE3A-44D7-A5CC-78140E8FF4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264035" y="11938605"/>
    <xdr:ext cx="7994785" cy="4199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4C065F-F85D-429C-B5F4-2723C8B58B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35285" y="16338275"/>
    <xdr:ext cx="7946683" cy="422266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0D5EE2-7E4C-40EE-9CFA-828D6C267D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495425" y="1246469"/>
    <xdr:ext cx="9305494" cy="45158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A53D23-DF5C-4CD4-B9EA-DF7BDBFF3F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344805</xdr:colOff>
      <xdr:row>16</xdr:row>
      <xdr:rowOff>173355</xdr:rowOff>
    </xdr:from>
    <xdr:to>
      <xdr:col>12</xdr:col>
      <xdr:colOff>245745</xdr:colOff>
      <xdr:row>37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7CFDC0-60DB-4C31-865D-21067012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7619</xdr:colOff>
      <xdr:row>17</xdr:row>
      <xdr:rowOff>11430</xdr:rowOff>
    </xdr:from>
    <xdr:to>
      <xdr:col>29</xdr:col>
      <xdr:colOff>161924</xdr:colOff>
      <xdr:row>38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CE74BA-3D26-4C36-A113-D1926EFF4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697EBD-B4AB-49DC-8E89-AB3DBA7B8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15239</xdr:colOff>
      <xdr:row>40</xdr:row>
      <xdr:rowOff>3810</xdr:rowOff>
    </xdr:from>
    <xdr:to>
      <xdr:col>29</xdr:col>
      <xdr:colOff>238124</xdr:colOff>
      <xdr:row>61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AC7A83-4579-4E74-883D-DD9CE3F2C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18</xdr:row>
      <xdr:rowOff>76201</xdr:rowOff>
    </xdr:from>
    <xdr:to>
      <xdr:col>10</xdr:col>
      <xdr:colOff>171450</xdr:colOff>
      <xdr:row>36</xdr:row>
      <xdr:rowOff>103505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3F60D0-F2BA-49F2-A615-2BB641A0E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</xdr:colOff>
      <xdr:row>4</xdr:row>
      <xdr:rowOff>118110</xdr:rowOff>
    </xdr:from>
    <xdr:to>
      <xdr:col>16</xdr:col>
      <xdr:colOff>251459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4E3139-FE49-43C3-9D67-0AAB92538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895975" y="574738"/>
    <xdr:ext cx="9299937" cy="54390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47AA96-6B0C-4FF7-A2D6-EE4BCC35DF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158795" y="841728"/>
    <xdr:ext cx="11341806" cy="63210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B3CA34-AAD9-4BCD-BD12-710C20C1A1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850348" y="1911768"/>
    <xdr:ext cx="9299937" cy="54521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8F8BC8-B7E9-4239-808F-D276D8A6B8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814916" y="2796016"/>
    <xdr:ext cx="9295694" cy="45055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D6006F-1DE2-4E60-881F-734524EEAE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314333</xdr:colOff>
      <xdr:row>7</xdr:row>
      <xdr:rowOff>152408</xdr:rowOff>
    </xdr:from>
    <xdr:to>
      <xdr:col>14</xdr:col>
      <xdr:colOff>542925</xdr:colOff>
      <xdr:row>29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D8550-BE9D-43E8-E042-F5121B004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589914</xdr:colOff>
      <xdr:row>22</xdr:row>
      <xdr:rowOff>114300</xdr:rowOff>
    </xdr:from>
    <xdr:to>
      <xdr:col>14</xdr:col>
      <xdr:colOff>525145</xdr:colOff>
      <xdr:row>46</xdr:row>
      <xdr:rowOff>122555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443BE6-9100-41D0-AB2F-A3293EB99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1812504" y="422394"/>
    <xdr:ext cx="9320295" cy="52502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B75618-A9A5-44E6-BD00-B905F5E866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/Downloads/Data_for_The_Real_Economy_Bulletin_Q3_2022_(compiled_in_December__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>
            <v>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D53E-15A8-4696-997E-FEEB73B53ECB}">
  <dimension ref="A1:E122"/>
  <sheetViews>
    <sheetView zoomScale="85" zoomScaleNormal="85" workbookViewId="0">
      <pane xSplit="1" ySplit="3" topLeftCell="B94" activePane="bottomRight" state="frozen"/>
      <selection activeCell="G44" sqref="G44"/>
      <selection pane="topRight" activeCell="G44" sqref="G44"/>
      <selection pane="bottomLeft" activeCell="G44" sqref="G44"/>
      <selection pane="bottomRight" activeCell="G44" sqref="G44"/>
    </sheetView>
  </sheetViews>
  <sheetFormatPr defaultRowHeight="14.4" x14ac:dyDescent="0.3"/>
  <cols>
    <col min="1" max="1" width="7.21875" customWidth="1"/>
    <col min="4" max="4" width="14.33203125" bestFit="1" customWidth="1"/>
    <col min="6" max="6" width="20.109375" bestFit="1" customWidth="1"/>
  </cols>
  <sheetData>
    <row r="1" spans="1:5" ht="25.8" x14ac:dyDescent="0.5">
      <c r="A1" s="1" t="s">
        <v>207</v>
      </c>
    </row>
    <row r="2" spans="1:5" x14ac:dyDescent="0.3">
      <c r="A2" s="107" t="s">
        <v>206</v>
      </c>
    </row>
    <row r="3" spans="1:5" ht="25.8" x14ac:dyDescent="0.5">
      <c r="A3" s="1"/>
      <c r="E3" s="121"/>
    </row>
    <row r="4" spans="1:5" x14ac:dyDescent="0.3">
      <c r="A4" s="122">
        <v>1994</v>
      </c>
      <c r="B4" s="71">
        <v>-4.7133492258133458E-4</v>
      </c>
      <c r="D4" s="71"/>
      <c r="E4" s="121"/>
    </row>
    <row r="5" spans="1:5" x14ac:dyDescent="0.3">
      <c r="A5" s="122"/>
      <c r="B5" s="71">
        <v>9.7566198637673018E-3</v>
      </c>
      <c r="D5" s="71"/>
      <c r="E5" s="121"/>
    </row>
    <row r="6" spans="1:5" x14ac:dyDescent="0.3">
      <c r="A6" s="122"/>
      <c r="B6" s="71">
        <v>1.1245152337437947E-2</v>
      </c>
      <c r="D6" s="71"/>
      <c r="E6" s="121"/>
    </row>
    <row r="7" spans="1:5" x14ac:dyDescent="0.3">
      <c r="A7" s="122"/>
      <c r="B7" s="71">
        <v>1.8582953859177076E-2</v>
      </c>
      <c r="D7" s="71"/>
      <c r="E7" s="121"/>
    </row>
    <row r="8" spans="1:5" x14ac:dyDescent="0.3">
      <c r="A8" s="122">
        <v>1995</v>
      </c>
      <c r="B8" s="71">
        <v>2.4994674568008524E-3</v>
      </c>
      <c r="D8" s="71"/>
      <c r="E8" s="121"/>
    </row>
    <row r="9" spans="1:5" x14ac:dyDescent="0.3">
      <c r="A9" s="122"/>
      <c r="B9" s="71">
        <v>2.8748405134577659E-3</v>
      </c>
      <c r="D9" s="71"/>
      <c r="E9" s="121"/>
    </row>
    <row r="10" spans="1:5" x14ac:dyDescent="0.3">
      <c r="A10" s="122"/>
      <c r="B10" s="71">
        <v>6.6346296747230582E-3</v>
      </c>
      <c r="D10" s="71"/>
      <c r="E10" s="121"/>
    </row>
    <row r="11" spans="1:5" x14ac:dyDescent="0.3">
      <c r="A11" s="122"/>
      <c r="B11" s="71">
        <v>3.3636667019540933E-3</v>
      </c>
      <c r="D11" s="71"/>
      <c r="E11" s="121"/>
    </row>
    <row r="12" spans="1:5" x14ac:dyDescent="0.3">
      <c r="A12" s="122">
        <v>1996</v>
      </c>
      <c r="B12" s="71">
        <v>1.8524983038061604E-2</v>
      </c>
      <c r="D12" s="71"/>
      <c r="E12" s="121"/>
    </row>
    <row r="13" spans="1:5" x14ac:dyDescent="0.3">
      <c r="A13" s="122"/>
      <c r="B13" s="71">
        <v>1.1913589158366822E-2</v>
      </c>
      <c r="D13" s="71"/>
      <c r="E13" s="121"/>
    </row>
    <row r="14" spans="1:5" x14ac:dyDescent="0.3">
      <c r="A14" s="122"/>
      <c r="B14" s="71">
        <v>1.1914841545854538E-2</v>
      </c>
      <c r="D14" s="71"/>
      <c r="E14" s="121"/>
    </row>
    <row r="15" spans="1:5" x14ac:dyDescent="0.3">
      <c r="A15" s="122"/>
      <c r="B15" s="71">
        <v>9.3817146318699862E-3</v>
      </c>
      <c r="D15" s="71"/>
      <c r="E15" s="121"/>
    </row>
    <row r="16" spans="1:5" x14ac:dyDescent="0.3">
      <c r="A16" s="122">
        <v>1997</v>
      </c>
      <c r="B16" s="71">
        <v>4.6421677875430056E-3</v>
      </c>
      <c r="D16" s="71"/>
      <c r="E16" s="121"/>
    </row>
    <row r="17" spans="1:5" x14ac:dyDescent="0.3">
      <c r="A17" s="122"/>
      <c r="B17" s="71">
        <v>6.2741089497306834E-3</v>
      </c>
      <c r="D17" s="71"/>
      <c r="E17" s="121"/>
    </row>
    <row r="18" spans="1:5" x14ac:dyDescent="0.3">
      <c r="A18" s="122"/>
      <c r="B18" s="71">
        <v>9.9423784325125553E-4</v>
      </c>
      <c r="D18" s="71"/>
      <c r="E18" s="121"/>
    </row>
    <row r="19" spans="1:5" x14ac:dyDescent="0.3">
      <c r="A19" s="122"/>
      <c r="B19" s="71">
        <v>1.3815333373434768E-4</v>
      </c>
      <c r="D19" s="71"/>
      <c r="E19" s="121"/>
    </row>
    <row r="20" spans="1:5" x14ac:dyDescent="0.3">
      <c r="A20" s="122">
        <v>1998</v>
      </c>
      <c r="B20" s="71">
        <v>2.6270385036457622E-3</v>
      </c>
      <c r="D20" s="71"/>
      <c r="E20" s="121"/>
    </row>
    <row r="21" spans="1:5" x14ac:dyDescent="0.3">
      <c r="A21" s="122"/>
      <c r="B21" s="71">
        <v>1.414253049444758E-3</v>
      </c>
      <c r="D21" s="71"/>
      <c r="E21" s="121"/>
    </row>
    <row r="22" spans="1:5" x14ac:dyDescent="0.3">
      <c r="A22" s="122"/>
      <c r="B22" s="71">
        <v>-2.1903341686316802E-3</v>
      </c>
      <c r="D22" s="71"/>
      <c r="E22" s="121"/>
    </row>
    <row r="23" spans="1:5" x14ac:dyDescent="0.3">
      <c r="A23" s="122"/>
      <c r="B23" s="71">
        <v>9.6284345307862118E-4</v>
      </c>
      <c r="D23" s="71"/>
      <c r="E23" s="121"/>
    </row>
    <row r="24" spans="1:5" x14ac:dyDescent="0.3">
      <c r="A24" s="122">
        <v>1999</v>
      </c>
      <c r="B24" s="71">
        <v>9.6106895421861349E-3</v>
      </c>
      <c r="D24" s="71"/>
      <c r="E24" s="121"/>
    </row>
    <row r="25" spans="1:5" x14ac:dyDescent="0.3">
      <c r="A25" s="122"/>
      <c r="B25" s="71">
        <v>7.9589020389099208E-3</v>
      </c>
      <c r="D25" s="71"/>
      <c r="E25" s="121"/>
    </row>
    <row r="26" spans="1:5" x14ac:dyDescent="0.3">
      <c r="A26" s="122"/>
      <c r="B26" s="71">
        <v>1.0918972593946474E-2</v>
      </c>
      <c r="D26" s="71"/>
      <c r="E26" s="121"/>
    </row>
    <row r="27" spans="1:5" x14ac:dyDescent="0.3">
      <c r="A27" s="122"/>
      <c r="B27" s="71">
        <v>1.0999821584012581E-2</v>
      </c>
      <c r="D27" s="71"/>
      <c r="E27" s="121"/>
    </row>
    <row r="28" spans="1:5" x14ac:dyDescent="0.3">
      <c r="A28" s="122">
        <v>2000</v>
      </c>
      <c r="B28" s="71">
        <v>1.1688399926261583E-2</v>
      </c>
      <c r="D28" s="71"/>
      <c r="E28" s="121"/>
    </row>
    <row r="29" spans="1:5" x14ac:dyDescent="0.3">
      <c r="A29" s="122"/>
      <c r="B29" s="71">
        <v>9.1999078327755779E-3</v>
      </c>
      <c r="D29" s="71"/>
      <c r="E29" s="121"/>
    </row>
    <row r="30" spans="1:5" x14ac:dyDescent="0.3">
      <c r="A30" s="122"/>
      <c r="B30" s="71">
        <v>9.9039428763350035E-3</v>
      </c>
      <c r="D30" s="71"/>
      <c r="E30" s="121"/>
    </row>
    <row r="31" spans="1:5" x14ac:dyDescent="0.3">
      <c r="A31" s="122"/>
      <c r="B31" s="71">
        <v>8.5095467046614193E-3</v>
      </c>
      <c r="D31" s="71"/>
      <c r="E31" s="121"/>
    </row>
    <row r="32" spans="1:5" x14ac:dyDescent="0.3">
      <c r="A32" s="122">
        <v>2001</v>
      </c>
      <c r="B32" s="71">
        <v>6.1451184646779122E-3</v>
      </c>
      <c r="D32" s="71"/>
      <c r="E32" s="121"/>
    </row>
    <row r="33" spans="1:5" x14ac:dyDescent="0.3">
      <c r="A33" s="122"/>
      <c r="B33" s="71">
        <v>4.9970441205888783E-3</v>
      </c>
      <c r="D33" s="71"/>
      <c r="E33" s="121"/>
    </row>
    <row r="34" spans="1:5" x14ac:dyDescent="0.3">
      <c r="A34" s="122"/>
      <c r="B34" s="71">
        <v>2.6574794215044051E-3</v>
      </c>
      <c r="D34" s="71"/>
      <c r="E34" s="121"/>
    </row>
    <row r="35" spans="1:5" x14ac:dyDescent="0.3">
      <c r="A35" s="122"/>
      <c r="B35" s="71">
        <v>7.6932290380802293E-3</v>
      </c>
      <c r="D35" s="71"/>
      <c r="E35" s="121"/>
    </row>
    <row r="36" spans="1:5" x14ac:dyDescent="0.3">
      <c r="A36" s="122">
        <v>2002</v>
      </c>
      <c r="B36" s="71">
        <v>1.0860090271194611E-2</v>
      </c>
      <c r="D36" s="71"/>
      <c r="E36" s="121"/>
    </row>
    <row r="37" spans="1:5" x14ac:dyDescent="0.3">
      <c r="A37" s="122"/>
      <c r="B37" s="71">
        <v>1.2688591870982702E-2</v>
      </c>
      <c r="D37" s="71"/>
      <c r="E37" s="121"/>
    </row>
    <row r="38" spans="1:5" x14ac:dyDescent="0.3">
      <c r="A38" s="122"/>
      <c r="B38" s="71">
        <v>1.1318294922630923E-2</v>
      </c>
      <c r="D38" s="71"/>
      <c r="E38" s="121"/>
    </row>
    <row r="39" spans="1:5" x14ac:dyDescent="0.3">
      <c r="A39" s="122"/>
      <c r="B39" s="71">
        <v>8.3198863115936383E-3</v>
      </c>
      <c r="D39" s="71"/>
      <c r="E39" s="121"/>
    </row>
    <row r="40" spans="1:5" x14ac:dyDescent="0.3">
      <c r="A40" s="122">
        <v>2003</v>
      </c>
      <c r="B40" s="71">
        <v>6.3476230694994307E-3</v>
      </c>
      <c r="D40" s="71"/>
      <c r="E40" s="121"/>
    </row>
    <row r="41" spans="1:5" x14ac:dyDescent="0.3">
      <c r="A41" s="122"/>
      <c r="B41" s="71">
        <v>4.8836948048669448E-3</v>
      </c>
      <c r="D41" s="71"/>
      <c r="E41" s="121"/>
    </row>
    <row r="42" spans="1:5" x14ac:dyDescent="0.3">
      <c r="A42" s="122"/>
      <c r="B42" s="71">
        <v>5.4269059072238335E-3</v>
      </c>
      <c r="D42" s="71"/>
      <c r="E42" s="121"/>
    </row>
    <row r="43" spans="1:5" x14ac:dyDescent="0.3">
      <c r="A43" s="122"/>
      <c r="B43" s="71">
        <v>5.7693128266878002E-3</v>
      </c>
      <c r="D43" s="71"/>
      <c r="E43" s="121"/>
    </row>
    <row r="44" spans="1:5" x14ac:dyDescent="0.3">
      <c r="A44" s="122">
        <v>2004</v>
      </c>
      <c r="B44" s="71">
        <v>1.513781621841348E-2</v>
      </c>
      <c r="D44" s="71"/>
      <c r="E44" s="121"/>
    </row>
    <row r="45" spans="1:5" x14ac:dyDescent="0.3">
      <c r="A45" s="122"/>
      <c r="B45" s="71">
        <v>1.3974499245385852E-2</v>
      </c>
      <c r="D45" s="71"/>
      <c r="E45" s="121"/>
    </row>
    <row r="46" spans="1:5" x14ac:dyDescent="0.3">
      <c r="A46" s="122"/>
      <c r="B46" s="71">
        <v>1.6351179575896158E-2</v>
      </c>
      <c r="D46" s="71"/>
      <c r="E46" s="121"/>
    </row>
    <row r="47" spans="1:5" x14ac:dyDescent="0.3">
      <c r="A47" s="122"/>
      <c r="B47" s="71">
        <v>1.0679301033353683E-2</v>
      </c>
      <c r="D47" s="71"/>
      <c r="E47" s="121"/>
    </row>
    <row r="48" spans="1:5" x14ac:dyDescent="0.3">
      <c r="A48" s="122">
        <v>2005</v>
      </c>
      <c r="B48" s="71">
        <v>1.0165997447253439E-2</v>
      </c>
      <c r="D48" s="71"/>
      <c r="E48" s="121"/>
    </row>
    <row r="49" spans="1:5" x14ac:dyDescent="0.3">
      <c r="A49" s="122"/>
      <c r="B49" s="71">
        <v>1.7945539735341853E-2</v>
      </c>
      <c r="D49" s="71"/>
      <c r="E49" s="121"/>
    </row>
    <row r="50" spans="1:5" x14ac:dyDescent="0.3">
      <c r="A50" s="122"/>
      <c r="B50" s="71">
        <v>1.3636185403032242E-2</v>
      </c>
      <c r="D50" s="71"/>
      <c r="E50" s="121"/>
    </row>
    <row r="51" spans="1:5" x14ac:dyDescent="0.3">
      <c r="A51" s="122"/>
      <c r="B51" s="71">
        <v>6.6935606296185668E-3</v>
      </c>
      <c r="D51" s="71"/>
      <c r="E51" s="121"/>
    </row>
    <row r="52" spans="1:5" x14ac:dyDescent="0.3">
      <c r="A52" s="122">
        <v>2006</v>
      </c>
      <c r="B52" s="71">
        <v>1.7571684316958214E-2</v>
      </c>
      <c r="D52" s="71"/>
      <c r="E52" s="121"/>
    </row>
    <row r="53" spans="1:5" x14ac:dyDescent="0.3">
      <c r="A53" s="122"/>
      <c r="B53" s="71">
        <v>1.4202436253424988E-2</v>
      </c>
      <c r="D53" s="71"/>
      <c r="E53" s="121"/>
    </row>
    <row r="54" spans="1:5" x14ac:dyDescent="0.3">
      <c r="A54" s="122"/>
      <c r="B54" s="71">
        <v>1.3811529745072493E-2</v>
      </c>
      <c r="D54" s="71"/>
      <c r="E54" s="121"/>
    </row>
    <row r="55" spans="1:5" x14ac:dyDescent="0.3">
      <c r="A55" s="122"/>
      <c r="B55" s="71">
        <v>1.3828179232528992E-2</v>
      </c>
      <c r="D55" s="71"/>
      <c r="E55" s="121"/>
    </row>
    <row r="56" spans="1:5" x14ac:dyDescent="0.3">
      <c r="A56" s="122">
        <v>2007</v>
      </c>
      <c r="B56" s="71">
        <v>1.6236720047158926E-2</v>
      </c>
      <c r="D56" s="71"/>
      <c r="E56" s="121"/>
    </row>
    <row r="57" spans="1:5" x14ac:dyDescent="0.3">
      <c r="A57" s="122"/>
      <c r="B57" s="71">
        <v>8.1955799541209018E-3</v>
      </c>
      <c r="D57" s="71"/>
      <c r="E57" s="121"/>
    </row>
    <row r="58" spans="1:5" x14ac:dyDescent="0.3">
      <c r="A58" s="122"/>
      <c r="B58" s="71">
        <v>1.1719351832540914E-2</v>
      </c>
      <c r="D58" s="71"/>
      <c r="E58" s="121"/>
    </row>
    <row r="59" spans="1:5" x14ac:dyDescent="0.3">
      <c r="A59" s="122"/>
      <c r="B59" s="71">
        <v>1.4170797245472988E-2</v>
      </c>
      <c r="D59" s="71"/>
      <c r="E59" s="121"/>
    </row>
    <row r="60" spans="1:5" x14ac:dyDescent="0.3">
      <c r="A60" s="122">
        <v>2008</v>
      </c>
      <c r="B60" s="71">
        <v>4.200052698526191E-3</v>
      </c>
      <c r="D60" s="71"/>
      <c r="E60" s="121"/>
    </row>
    <row r="61" spans="1:5" x14ac:dyDescent="0.3">
      <c r="A61" s="122"/>
      <c r="B61" s="71">
        <v>1.2208871395048337E-2</v>
      </c>
      <c r="D61" s="71"/>
      <c r="E61" s="121"/>
    </row>
    <row r="62" spans="1:5" x14ac:dyDescent="0.3">
      <c r="A62" s="122"/>
      <c r="B62" s="71">
        <v>2.3893335016145212E-3</v>
      </c>
      <c r="D62" s="71"/>
      <c r="E62" s="121"/>
    </row>
    <row r="63" spans="1:5" x14ac:dyDescent="0.3">
      <c r="A63" s="122"/>
      <c r="B63" s="71">
        <v>-5.6924852404030002E-3</v>
      </c>
      <c r="D63" s="71"/>
      <c r="E63" s="121"/>
    </row>
    <row r="64" spans="1:5" x14ac:dyDescent="0.3">
      <c r="A64" s="122">
        <v>2009</v>
      </c>
      <c r="B64" s="71">
        <v>-1.5555425976118475E-2</v>
      </c>
      <c r="D64" s="71"/>
      <c r="E64" s="121"/>
    </row>
    <row r="65" spans="1:5" x14ac:dyDescent="0.3">
      <c r="A65" s="122"/>
      <c r="B65" s="71">
        <v>-3.4321137221483555E-3</v>
      </c>
      <c r="D65" s="71"/>
      <c r="E65" s="121"/>
    </row>
    <row r="66" spans="1:5" x14ac:dyDescent="0.3">
      <c r="A66" s="122"/>
      <c r="B66" s="71">
        <v>2.3190719909902402E-3</v>
      </c>
      <c r="D66" s="71"/>
      <c r="E66" s="121"/>
    </row>
    <row r="67" spans="1:5" x14ac:dyDescent="0.3">
      <c r="A67" s="122"/>
      <c r="B67" s="71">
        <v>6.6697167932647794E-3</v>
      </c>
      <c r="D67" s="71"/>
      <c r="E67" s="121"/>
    </row>
    <row r="68" spans="1:5" x14ac:dyDescent="0.3">
      <c r="A68" s="122">
        <v>2010</v>
      </c>
      <c r="B68" s="71">
        <v>1.1667249068162411E-2</v>
      </c>
      <c r="D68" s="71"/>
      <c r="E68" s="121"/>
    </row>
    <row r="69" spans="1:5" x14ac:dyDescent="0.3">
      <c r="A69" s="122"/>
      <c r="B69" s="71">
        <v>8.394119791030219E-3</v>
      </c>
      <c r="D69" s="71"/>
      <c r="E69" s="121"/>
    </row>
    <row r="70" spans="1:5" x14ac:dyDescent="0.3">
      <c r="A70" s="122"/>
      <c r="B70" s="71">
        <v>8.9024630823741902E-3</v>
      </c>
      <c r="D70" s="71"/>
      <c r="E70" s="121"/>
    </row>
    <row r="71" spans="1:5" x14ac:dyDescent="0.3">
      <c r="A71" s="122"/>
      <c r="B71" s="71">
        <v>9.3078134346715746E-3</v>
      </c>
      <c r="D71" s="71"/>
      <c r="E71" s="121"/>
    </row>
    <row r="72" spans="1:5" x14ac:dyDescent="0.3">
      <c r="A72" s="122">
        <v>2011</v>
      </c>
      <c r="B72" s="71">
        <v>9.8480169218579938E-3</v>
      </c>
      <c r="D72" s="71"/>
      <c r="E72" s="121"/>
    </row>
    <row r="73" spans="1:5" x14ac:dyDescent="0.3">
      <c r="A73" s="122"/>
      <c r="B73" s="71">
        <v>5.596715133178165E-3</v>
      </c>
      <c r="D73" s="71"/>
      <c r="E73" s="121"/>
    </row>
    <row r="74" spans="1:5" x14ac:dyDescent="0.3">
      <c r="A74" s="122"/>
      <c r="B74" s="71">
        <v>4.1377111629474772E-3</v>
      </c>
      <c r="D74" s="71"/>
      <c r="E74" s="121"/>
    </row>
    <row r="75" spans="1:5" x14ac:dyDescent="0.3">
      <c r="A75" s="122"/>
      <c r="B75" s="71">
        <v>6.8408623596842855E-3</v>
      </c>
      <c r="D75" s="71"/>
      <c r="E75" s="121"/>
    </row>
    <row r="76" spans="1:5" x14ac:dyDescent="0.3">
      <c r="A76" s="122">
        <v>2012</v>
      </c>
      <c r="B76" s="71">
        <v>5.6684325344733555E-3</v>
      </c>
      <c r="D76" s="71"/>
      <c r="E76" s="121"/>
    </row>
    <row r="77" spans="1:5" x14ac:dyDescent="0.3">
      <c r="A77" s="122"/>
      <c r="B77" s="71">
        <v>8.3473352076288698E-3</v>
      </c>
      <c r="D77" s="71"/>
      <c r="E77" s="121"/>
    </row>
    <row r="78" spans="1:5" x14ac:dyDescent="0.3">
      <c r="A78" s="122"/>
      <c r="B78" s="71">
        <v>4.0655842081378513E-3</v>
      </c>
      <c r="D78" s="71"/>
      <c r="E78" s="121"/>
    </row>
    <row r="79" spans="1:5" x14ac:dyDescent="0.3">
      <c r="A79" s="122"/>
      <c r="B79" s="71">
        <v>4.7694280200250017E-3</v>
      </c>
      <c r="D79" s="71"/>
      <c r="E79" s="121"/>
    </row>
    <row r="80" spans="1:5" x14ac:dyDescent="0.3">
      <c r="A80" s="122">
        <v>2013</v>
      </c>
      <c r="B80" s="71">
        <v>7.7602471495237246E-3</v>
      </c>
      <c r="D80" s="71"/>
      <c r="E80" s="121"/>
    </row>
    <row r="81" spans="1:5" x14ac:dyDescent="0.3">
      <c r="A81" s="122"/>
      <c r="B81" s="71">
        <v>7.2737858352649454E-3</v>
      </c>
      <c r="D81" s="71"/>
      <c r="E81" s="121"/>
    </row>
    <row r="82" spans="1:5" x14ac:dyDescent="0.3">
      <c r="A82" s="122"/>
      <c r="B82" s="71">
        <v>4.7445959749716771E-3</v>
      </c>
      <c r="D82" s="71"/>
      <c r="E82" s="121"/>
    </row>
    <row r="83" spans="1:5" x14ac:dyDescent="0.3">
      <c r="A83" s="122"/>
      <c r="B83" s="71">
        <v>5.3835202912677627E-3</v>
      </c>
      <c r="D83" s="71"/>
      <c r="E83" s="121"/>
    </row>
    <row r="84" spans="1:5" x14ac:dyDescent="0.3">
      <c r="A84" s="122">
        <v>2014</v>
      </c>
      <c r="B84" s="71">
        <v>-1.3793495052292215E-3</v>
      </c>
      <c r="D84" s="71"/>
      <c r="E84" s="121"/>
    </row>
    <row r="85" spans="1:5" x14ac:dyDescent="0.3">
      <c r="A85" s="122"/>
      <c r="B85" s="71">
        <v>3.9466659953117933E-3</v>
      </c>
      <c r="D85" s="71"/>
      <c r="E85" s="121"/>
    </row>
    <row r="86" spans="1:5" x14ac:dyDescent="0.3">
      <c r="A86" s="122"/>
      <c r="B86" s="71">
        <v>4.8057925605446972E-3</v>
      </c>
      <c r="D86" s="71"/>
      <c r="E86" s="121"/>
    </row>
    <row r="87" spans="1:5" x14ac:dyDescent="0.3">
      <c r="A87" s="122"/>
      <c r="B87" s="71">
        <v>7.4877563834854222E-3</v>
      </c>
      <c r="D87" s="71"/>
      <c r="E87" s="121"/>
    </row>
    <row r="88" spans="1:5" x14ac:dyDescent="0.3">
      <c r="A88" s="122">
        <v>2015</v>
      </c>
      <c r="B88" s="71">
        <v>7.2235218227727493E-3</v>
      </c>
      <c r="D88" s="71"/>
      <c r="E88" s="121"/>
    </row>
    <row r="89" spans="1:5" x14ac:dyDescent="0.3">
      <c r="A89" s="122"/>
      <c r="B89" s="71">
        <v>-8.442626298788114E-3</v>
      </c>
      <c r="D89" s="71"/>
      <c r="E89" s="121"/>
    </row>
    <row r="90" spans="1:5" x14ac:dyDescent="0.3">
      <c r="A90" s="122"/>
      <c r="B90" s="71">
        <v>4.5042400976491592E-3</v>
      </c>
      <c r="D90" s="71"/>
      <c r="E90" s="121"/>
    </row>
    <row r="91" spans="1:5" x14ac:dyDescent="0.3">
      <c r="A91" s="122"/>
      <c r="B91" s="71">
        <v>4.3346618430486483E-3</v>
      </c>
      <c r="D91" s="71"/>
      <c r="E91" s="121"/>
    </row>
    <row r="92" spans="1:5" x14ac:dyDescent="0.3">
      <c r="A92" s="122">
        <v>2016</v>
      </c>
      <c r="B92" s="71">
        <v>2.3886475790229067E-3</v>
      </c>
      <c r="D92" s="71"/>
      <c r="E92" s="121"/>
    </row>
    <row r="93" spans="1:5" x14ac:dyDescent="0.3">
      <c r="A93" s="122"/>
      <c r="B93" s="71">
        <v>9.6213852476267903E-4</v>
      </c>
      <c r="D93" s="71"/>
      <c r="E93" s="121"/>
    </row>
    <row r="94" spans="1:5" x14ac:dyDescent="0.3">
      <c r="A94" s="122"/>
      <c r="B94" s="71">
        <v>-1.2183101536766827E-4</v>
      </c>
      <c r="D94" s="71"/>
      <c r="E94" s="121"/>
    </row>
    <row r="95" spans="1:5" x14ac:dyDescent="0.3">
      <c r="A95" s="122"/>
      <c r="B95" s="71">
        <v>8.4913562659250097E-4</v>
      </c>
      <c r="D95" s="71"/>
      <c r="E95" s="121"/>
    </row>
    <row r="96" spans="1:5" x14ac:dyDescent="0.3">
      <c r="A96" s="122">
        <v>2017</v>
      </c>
      <c r="B96" s="71">
        <v>4.7212570114936181E-3</v>
      </c>
      <c r="D96" s="71"/>
      <c r="E96" s="121"/>
    </row>
    <row r="97" spans="1:5" x14ac:dyDescent="0.3">
      <c r="A97" s="122"/>
      <c r="B97" s="71">
        <v>5.4530290939673876E-3</v>
      </c>
      <c r="D97" s="71"/>
      <c r="E97" s="121"/>
    </row>
    <row r="98" spans="1:5" x14ac:dyDescent="0.3">
      <c r="A98" s="122"/>
      <c r="B98" s="71">
        <v>1.8389597941168567E-3</v>
      </c>
      <c r="D98" s="71"/>
      <c r="E98" s="121"/>
    </row>
    <row r="99" spans="1:5" x14ac:dyDescent="0.3">
      <c r="A99" s="122"/>
      <c r="B99" s="71">
        <v>3.9336109943264308E-3</v>
      </c>
      <c r="D99" s="71"/>
      <c r="E99" s="121"/>
    </row>
    <row r="100" spans="1:5" x14ac:dyDescent="0.3">
      <c r="A100">
        <v>2018</v>
      </c>
      <c r="B100" s="71">
        <v>5.2902451784919702E-3</v>
      </c>
      <c r="D100" s="71"/>
      <c r="E100" s="121"/>
    </row>
    <row r="101" spans="1:5" x14ac:dyDescent="0.3">
      <c r="B101" s="71">
        <v>-2.4865571563448263E-3</v>
      </c>
      <c r="D101" s="71"/>
      <c r="E101" s="121"/>
    </row>
    <row r="102" spans="1:5" x14ac:dyDescent="0.3">
      <c r="B102" s="71">
        <v>1.2298210152111189E-2</v>
      </c>
      <c r="D102" s="71"/>
      <c r="E102" s="121"/>
    </row>
    <row r="103" spans="1:5" x14ac:dyDescent="0.3">
      <c r="B103" s="71">
        <v>2.7749492677291432E-3</v>
      </c>
      <c r="D103" s="71"/>
      <c r="E103" s="121"/>
    </row>
    <row r="104" spans="1:5" x14ac:dyDescent="0.3">
      <c r="A104">
        <v>2019</v>
      </c>
      <c r="B104" s="71">
        <v>-8.7343448163600401E-3</v>
      </c>
      <c r="D104" s="71"/>
      <c r="E104" s="121"/>
    </row>
    <row r="105" spans="1:5" x14ac:dyDescent="0.3">
      <c r="B105" s="71">
        <v>4.5221080931374669E-3</v>
      </c>
      <c r="D105" s="71"/>
      <c r="E105" s="121"/>
    </row>
    <row r="106" spans="1:5" x14ac:dyDescent="0.3">
      <c r="B106" s="71">
        <v>1.0510848777030013E-3</v>
      </c>
      <c r="D106" s="71"/>
      <c r="E106" s="121"/>
    </row>
    <row r="107" spans="1:5" x14ac:dyDescent="0.3">
      <c r="B107" s="71">
        <v>-3.6211979394717986E-4</v>
      </c>
      <c r="D107" s="71"/>
      <c r="E107" s="121"/>
    </row>
    <row r="108" spans="1:5" x14ac:dyDescent="0.3">
      <c r="A108">
        <v>2020</v>
      </c>
      <c r="B108" s="71">
        <v>2.3592960868581425E-3</v>
      </c>
      <c r="D108" s="71"/>
      <c r="E108" s="121"/>
    </row>
    <row r="109" spans="1:5" x14ac:dyDescent="0.3">
      <c r="B109" s="71">
        <v>-0.16889937300817437</v>
      </c>
      <c r="D109" s="71"/>
      <c r="E109" s="121"/>
    </row>
    <row r="110" spans="1:5" x14ac:dyDescent="0.3">
      <c r="B110" s="71">
        <v>0.13730038871426165</v>
      </c>
      <c r="D110" s="71"/>
      <c r="E110" s="121"/>
    </row>
    <row r="111" spans="1:5" x14ac:dyDescent="0.3">
      <c r="B111" s="71">
        <v>2.742001960480267E-2</v>
      </c>
      <c r="D111" s="71"/>
      <c r="E111" s="121"/>
    </row>
    <row r="112" spans="1:5" x14ac:dyDescent="0.3">
      <c r="A112">
        <v>2021</v>
      </c>
      <c r="B112" s="71">
        <v>6.4123652329326486E-3</v>
      </c>
      <c r="D112" s="71"/>
      <c r="E112" s="121"/>
    </row>
    <row r="113" spans="1:5" x14ac:dyDescent="0.3">
      <c r="B113" s="71">
        <v>1.2978612776625376E-2</v>
      </c>
      <c r="D113" s="71"/>
      <c r="E113" s="121"/>
    </row>
    <row r="114" spans="1:5" x14ac:dyDescent="0.3">
      <c r="B114" s="71">
        <v>-1.8752521909920383E-2</v>
      </c>
      <c r="D114" s="71"/>
      <c r="E114" s="121"/>
    </row>
    <row r="115" spans="1:5" x14ac:dyDescent="0.3">
      <c r="B115" s="71">
        <v>1.3729889292058761E-2</v>
      </c>
      <c r="D115" s="71"/>
      <c r="E115" s="121"/>
    </row>
    <row r="116" spans="1:5" x14ac:dyDescent="0.3">
      <c r="A116">
        <v>2022</v>
      </c>
      <c r="B116" s="71">
        <v>1.5320766910041472E-2</v>
      </c>
      <c r="C116" s="71"/>
      <c r="D116" s="71"/>
      <c r="E116" s="121"/>
    </row>
    <row r="117" spans="1:5" x14ac:dyDescent="0.3">
      <c r="B117" s="71">
        <v>-8.3676207869720631E-3</v>
      </c>
      <c r="C117" s="71"/>
      <c r="D117" s="71"/>
      <c r="E117" s="121"/>
    </row>
    <row r="118" spans="1:5" x14ac:dyDescent="0.3">
      <c r="B118" s="71">
        <v>1.773960027046706E-2</v>
      </c>
      <c r="C118" s="71"/>
      <c r="D118" s="71"/>
      <c r="E118" s="121"/>
    </row>
    <row r="119" spans="1:5" x14ac:dyDescent="0.3">
      <c r="B119" s="71">
        <v>-1.0940636764512957E-2</v>
      </c>
    </row>
    <row r="120" spans="1:5" x14ac:dyDescent="0.3">
      <c r="A120">
        <v>2023</v>
      </c>
      <c r="B120" s="71">
        <v>3.5858564936845916E-3</v>
      </c>
    </row>
    <row r="122" spans="1:5" x14ac:dyDescent="0.3">
      <c r="A122" t="s">
        <v>205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BBD8-7921-4670-868B-4FACA2B1E118}">
  <dimension ref="A1:Q16"/>
  <sheetViews>
    <sheetView zoomScale="63" zoomScaleNormal="63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ColWidth="9.21875" defaultRowHeight="14.4" x14ac:dyDescent="0.3"/>
  <cols>
    <col min="1" max="1" width="33.77734375" style="17" customWidth="1"/>
    <col min="2" max="17" width="9.44140625" style="17" customWidth="1"/>
    <col min="18" max="16384" width="9.21875" style="17"/>
  </cols>
  <sheetData>
    <row r="1" spans="1:17" ht="25.8" x14ac:dyDescent="0.5">
      <c r="A1" s="1" t="s">
        <v>285</v>
      </c>
    </row>
    <row r="4" spans="1:17" x14ac:dyDescent="0.3">
      <c r="B4" s="17" t="s">
        <v>257</v>
      </c>
      <c r="E4" s="17" t="s">
        <v>258</v>
      </c>
      <c r="O4" s="17" t="s">
        <v>259</v>
      </c>
    </row>
    <row r="5" spans="1:17" x14ac:dyDescent="0.3">
      <c r="B5" s="17" t="s">
        <v>262</v>
      </c>
      <c r="C5" s="17" t="s">
        <v>263</v>
      </c>
      <c r="D5" s="17" t="s">
        <v>264</v>
      </c>
      <c r="E5" s="17" t="s">
        <v>265</v>
      </c>
      <c r="F5" s="17" t="s">
        <v>266</v>
      </c>
      <c r="G5" s="17" t="s">
        <v>267</v>
      </c>
      <c r="H5" s="17" t="s">
        <v>268</v>
      </c>
      <c r="I5" s="17" t="s">
        <v>269</v>
      </c>
      <c r="J5" s="17" t="s">
        <v>270</v>
      </c>
      <c r="K5" s="17" t="s">
        <v>271</v>
      </c>
      <c r="L5" s="17" t="s">
        <v>272</v>
      </c>
      <c r="M5" s="17" t="s">
        <v>273</v>
      </c>
      <c r="N5" s="17" t="s">
        <v>274</v>
      </c>
      <c r="O5" s="17" t="s">
        <v>275</v>
      </c>
      <c r="P5" s="17" t="s">
        <v>276</v>
      </c>
      <c r="Q5" s="17" t="s">
        <v>277</v>
      </c>
    </row>
    <row r="6" spans="1:17" x14ac:dyDescent="0.3">
      <c r="A6" s="17" t="s">
        <v>279</v>
      </c>
      <c r="B6" s="18">
        <v>9.9338134228161401</v>
      </c>
      <c r="C6" s="18">
        <v>10.160938856421119</v>
      </c>
      <c r="D6" s="18">
        <v>9.6952355149844003</v>
      </c>
      <c r="E6" s="18">
        <v>9.7854514309129499</v>
      </c>
      <c r="F6" s="18">
        <v>10.120825928952275</v>
      </c>
      <c r="G6" s="18">
        <v>10.241528353351548</v>
      </c>
      <c r="H6" s="18">
        <v>10.779596043318888</v>
      </c>
      <c r="I6" s="18">
        <v>10.796411091465494</v>
      </c>
      <c r="J6" s="18">
        <v>10.983220234466947</v>
      </c>
      <c r="K6" s="18">
        <v>11.336967478755229</v>
      </c>
      <c r="L6" s="18">
        <v>11.35495004387124</v>
      </c>
      <c r="M6" s="18">
        <v>11.220333795381713</v>
      </c>
      <c r="N6" s="18">
        <v>11.281528148528567</v>
      </c>
      <c r="O6" s="18">
        <v>10.574455810515389</v>
      </c>
      <c r="P6" s="18">
        <v>10.179288604095058</v>
      </c>
      <c r="Q6" s="18">
        <v>11.186093957245156</v>
      </c>
    </row>
    <row r="7" spans="1:17" x14ac:dyDescent="0.3">
      <c r="A7" s="17" t="s">
        <v>280</v>
      </c>
      <c r="B7" s="18">
        <v>2.4332356235424659</v>
      </c>
      <c r="C7" s="18">
        <v>2.28387180339534</v>
      </c>
      <c r="D7" s="18">
        <v>2.148043509933494</v>
      </c>
      <c r="E7" s="18">
        <v>2.2772109795533813</v>
      </c>
      <c r="F7" s="18">
        <v>2.2122578822689714</v>
      </c>
      <c r="G7" s="18">
        <v>2.3339422969881363</v>
      </c>
      <c r="H7" s="18">
        <v>2.3359512661813442</v>
      </c>
      <c r="I7" s="18">
        <v>2.4834447076082578</v>
      </c>
      <c r="J7" s="18">
        <v>2.5649949473052542</v>
      </c>
      <c r="K7" s="18">
        <v>2.6808753675640578</v>
      </c>
      <c r="L7" s="18">
        <v>2.9012428742937026</v>
      </c>
      <c r="M7" s="18">
        <v>2.9332203780650818</v>
      </c>
      <c r="N7" s="18">
        <v>2.9206013235921171</v>
      </c>
      <c r="O7" s="18">
        <v>2.5016701702387207</v>
      </c>
      <c r="P7" s="18">
        <v>2.8184204048539114</v>
      </c>
      <c r="Q7" s="18">
        <v>3.0623663049149137</v>
      </c>
    </row>
    <row r="8" spans="1:17" x14ac:dyDescent="0.3">
      <c r="A8" s="17" t="s">
        <v>281</v>
      </c>
      <c r="B8" s="18">
        <v>1.2326325208253046</v>
      </c>
      <c r="C8" s="18">
        <v>1.392696477725851</v>
      </c>
      <c r="D8" s="18">
        <v>1.2708585436057029</v>
      </c>
      <c r="E8" s="18">
        <v>1.2136162603923162</v>
      </c>
      <c r="F8" s="18">
        <v>1.257184783547691</v>
      </c>
      <c r="G8" s="18">
        <v>1.2189893602860755</v>
      </c>
      <c r="H8" s="18">
        <v>1.2305519334333723</v>
      </c>
      <c r="I8" s="18">
        <v>1.2880790472831152</v>
      </c>
      <c r="J8" s="18">
        <v>1.2570343924987271</v>
      </c>
      <c r="K8" s="18">
        <v>1.3193520884411731</v>
      </c>
      <c r="L8" s="18">
        <v>1.274720786018892</v>
      </c>
      <c r="M8" s="18">
        <v>1.3006837710996808</v>
      </c>
      <c r="N8" s="18">
        <v>1.3157276169352805</v>
      </c>
      <c r="O8" s="18">
        <v>1.1268971135097585</v>
      </c>
      <c r="P8" s="18">
        <v>1.0721099233303044</v>
      </c>
      <c r="Q8" s="18">
        <v>1.0561990254739662</v>
      </c>
    </row>
    <row r="9" spans="1:17" x14ac:dyDescent="0.3">
      <c r="A9" s="17" t="s">
        <v>15</v>
      </c>
      <c r="B9" s="18">
        <v>0.83805878871336748</v>
      </c>
      <c r="C9" s="18">
        <v>0.77799476959435288</v>
      </c>
      <c r="D9" s="18">
        <v>0.68311531114478008</v>
      </c>
      <c r="E9" s="18">
        <v>0.62731448352835417</v>
      </c>
      <c r="F9" s="18">
        <v>0.69380710129236145</v>
      </c>
      <c r="G9" s="18">
        <v>0.76391499694195819</v>
      </c>
      <c r="H9" s="18">
        <v>0.70869209108153064</v>
      </c>
      <c r="I9" s="18">
        <v>0.89148486893173717</v>
      </c>
      <c r="J9" s="18">
        <v>0.86926377328116367</v>
      </c>
      <c r="K9" s="18">
        <v>0.87505551586645258</v>
      </c>
      <c r="L9" s="18">
        <v>0.8466101194308967</v>
      </c>
      <c r="M9" s="18">
        <v>0.83719830537656292</v>
      </c>
      <c r="N9" s="18">
        <v>0.8646980853105074</v>
      </c>
      <c r="O9" s="18">
        <v>0.79232150797874057</v>
      </c>
      <c r="P9" s="18">
        <v>0.84438855208479768</v>
      </c>
      <c r="Q9" s="18">
        <v>0.88761936337281544</v>
      </c>
    </row>
    <row r="10" spans="1:17" x14ac:dyDescent="0.3">
      <c r="A10" s="17" t="s">
        <v>282</v>
      </c>
      <c r="B10" s="6">
        <v>0.16853299502290744</v>
      </c>
      <c r="C10" s="6">
        <v>0.15626365881284851</v>
      </c>
      <c r="D10" s="6">
        <v>0.15568631876703873</v>
      </c>
      <c r="E10" s="6">
        <v>0.16378578934718413</v>
      </c>
      <c r="F10" s="6">
        <v>0.15487581621252405</v>
      </c>
      <c r="G10" s="6">
        <v>0.16031612702481624</v>
      </c>
      <c r="H10" s="6">
        <v>0.15516331075964124</v>
      </c>
      <c r="I10" s="6">
        <v>0.16064281540608238</v>
      </c>
      <c r="J10" s="6">
        <v>0.16364112176444909</v>
      </c>
      <c r="K10" s="6">
        <v>0.16536108763730523</v>
      </c>
      <c r="L10" s="6">
        <v>0.17714783416223179</v>
      </c>
      <c r="M10" s="6">
        <v>0.18004676402173805</v>
      </c>
      <c r="N10" s="6">
        <v>0.17827507934549408</v>
      </c>
      <c r="O10" s="6">
        <v>0.16682978861750111</v>
      </c>
      <c r="P10" s="6">
        <v>0.18897553945180925</v>
      </c>
      <c r="Q10" s="6">
        <v>0.1891250991239885</v>
      </c>
    </row>
    <row r="11" spans="1:17" x14ac:dyDescent="0.3">
      <c r="A11" s="17" t="s">
        <v>283</v>
      </c>
      <c r="B11" s="6">
        <v>8.5375722962203041E-2</v>
      </c>
      <c r="C11" s="6">
        <v>9.5288994286662557E-2</v>
      </c>
      <c r="D11" s="6">
        <v>9.2109534752272251E-2</v>
      </c>
      <c r="E11" s="6">
        <v>8.7287958365595858E-2</v>
      </c>
      <c r="F11" s="6">
        <v>8.8013030055164712E-2</v>
      </c>
      <c r="G11" s="6">
        <v>8.3731141672914858E-2</v>
      </c>
      <c r="H11" s="6">
        <v>8.1738225800116901E-2</v>
      </c>
      <c r="I11" s="6">
        <v>8.3320012717506373E-2</v>
      </c>
      <c r="J11" s="6">
        <v>8.0196071458578322E-2</v>
      </c>
      <c r="K11" s="6">
        <v>8.1379947371227238E-2</v>
      </c>
      <c r="L11" s="6">
        <v>7.7833547961681113E-2</v>
      </c>
      <c r="M11" s="6">
        <v>7.9838496198014794E-2</v>
      </c>
      <c r="N11" s="6">
        <v>8.0312723072282349E-2</v>
      </c>
      <c r="O11" s="6">
        <v>7.5149797713966973E-2</v>
      </c>
      <c r="P11" s="6">
        <v>7.1885142033480176E-2</v>
      </c>
      <c r="Q11" s="6">
        <v>6.5228560367461982E-2</v>
      </c>
    </row>
    <row r="12" spans="1:17" x14ac:dyDescent="0.3">
      <c r="A12" s="17" t="s">
        <v>284</v>
      </c>
      <c r="B12" s="6">
        <v>0.45799999999999996</v>
      </c>
      <c r="C12" s="6">
        <v>0.45500000000000002</v>
      </c>
      <c r="D12" s="6">
        <v>0.42200000000000004</v>
      </c>
      <c r="E12" s="6">
        <v>0.41700000000000004</v>
      </c>
      <c r="F12" s="6">
        <v>0.42100000000000004</v>
      </c>
      <c r="G12" s="6">
        <v>0.42100000000000004</v>
      </c>
      <c r="H12" s="6">
        <v>0.42799999999999999</v>
      </c>
      <c r="I12" s="6">
        <v>0.43200000000000005</v>
      </c>
      <c r="J12" s="6">
        <v>0.43</v>
      </c>
      <c r="K12" s="6">
        <v>0.43700000000000006</v>
      </c>
      <c r="L12" s="6">
        <v>0.435</v>
      </c>
      <c r="M12" s="6">
        <v>0.42599999999999999</v>
      </c>
      <c r="N12" s="6">
        <v>0.42100000000000004</v>
      </c>
      <c r="O12" s="6">
        <v>0.38</v>
      </c>
      <c r="P12" s="6">
        <v>0.373</v>
      </c>
      <c r="Q12" s="6">
        <v>0.39899999999999997</v>
      </c>
    </row>
    <row r="14" spans="1:17" x14ac:dyDescent="0.3">
      <c r="A14" s="17" t="s">
        <v>286</v>
      </c>
    </row>
    <row r="16" spans="1:17" x14ac:dyDescent="0.3">
      <c r="A16" s="17" t="s">
        <v>287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27C1-50D0-4D97-91C6-78BB3ABA431B}">
  <dimension ref="A1:E62"/>
  <sheetViews>
    <sheetView zoomScale="65" zoomScaleNormal="6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21875" defaultRowHeight="11.4" x14ac:dyDescent="0.2"/>
  <cols>
    <col min="1" max="1" width="9.44140625" style="155" customWidth="1"/>
    <col min="2" max="16384" width="9.21875" style="155"/>
  </cols>
  <sheetData>
    <row r="1" spans="1:5" ht="25.8" x14ac:dyDescent="0.5">
      <c r="A1" s="1" t="s">
        <v>288</v>
      </c>
    </row>
    <row r="3" spans="1:5" ht="12" x14ac:dyDescent="0.25">
      <c r="A3" s="156"/>
    </row>
    <row r="4" spans="1:5" ht="12" x14ac:dyDescent="0.2">
      <c r="A4" s="157"/>
    </row>
    <row r="5" spans="1:5" ht="14.4" x14ac:dyDescent="0.3">
      <c r="A5"/>
      <c r="B5" s="155" t="s">
        <v>260</v>
      </c>
      <c r="C5" s="155" t="s">
        <v>261</v>
      </c>
    </row>
    <row r="6" spans="1:5" ht="14.4" x14ac:dyDescent="0.3">
      <c r="A6"/>
      <c r="B6" s="155" t="s">
        <v>278</v>
      </c>
      <c r="C6" s="155">
        <v>2021</v>
      </c>
      <c r="D6" s="155">
        <v>2022</v>
      </c>
      <c r="E6" s="155">
        <v>2023</v>
      </c>
    </row>
    <row r="7" spans="1:5" ht="14.4" x14ac:dyDescent="0.3">
      <c r="A7" t="s">
        <v>279</v>
      </c>
      <c r="B7" s="158">
        <v>1.5933378985689028E-2</v>
      </c>
      <c r="C7" s="159">
        <v>-6.2675227035213443E-2</v>
      </c>
      <c r="D7" s="159">
        <v>-3.7369980403849312E-2</v>
      </c>
      <c r="E7" s="159">
        <v>9.8907241194150508E-2</v>
      </c>
    </row>
    <row r="8" spans="1:5" ht="14.4" x14ac:dyDescent="0.3">
      <c r="A8" t="s">
        <v>280</v>
      </c>
      <c r="B8" s="158">
        <v>2.8034448277068469E-2</v>
      </c>
      <c r="C8" s="159">
        <v>-0.14344003406741701</v>
      </c>
      <c r="D8" s="159">
        <v>0.12661550606607941</v>
      </c>
      <c r="E8" s="159">
        <v>8.6554120755326647E-2</v>
      </c>
    </row>
    <row r="9" spans="1:5" ht="14.4" x14ac:dyDescent="0.3">
      <c r="A9" t="s">
        <v>281</v>
      </c>
      <c r="B9" s="158">
        <v>9.0165492698810468E-3</v>
      </c>
      <c r="C9" s="159">
        <v>-0.1435179295433231</v>
      </c>
      <c r="D9" s="159">
        <v>-4.8617739386000891E-2</v>
      </c>
      <c r="E9" s="159">
        <v>-1.4840733687935703E-2</v>
      </c>
    </row>
    <row r="10" spans="1:5" ht="14.4" x14ac:dyDescent="0.3">
      <c r="A10" t="s">
        <v>15</v>
      </c>
      <c r="B10" s="158">
        <v>3.6302571557991214E-2</v>
      </c>
      <c r="C10" s="159">
        <v>-8.3701558452944691E-2</v>
      </c>
      <c r="D10" s="159">
        <v>6.571454085461248E-2</v>
      </c>
      <c r="E10" s="159">
        <v>5.1197770482890537E-2</v>
      </c>
    </row>
    <row r="11" spans="1:5" x14ac:dyDescent="0.2">
      <c r="A11" s="160"/>
    </row>
    <row r="12" spans="1:5" ht="14.4" x14ac:dyDescent="0.3">
      <c r="A12" s="17" t="s">
        <v>287</v>
      </c>
    </row>
    <row r="13" spans="1:5" x14ac:dyDescent="0.2">
      <c r="A13" s="160"/>
    </row>
    <row r="14" spans="1:5" x14ac:dyDescent="0.2">
      <c r="A14" s="121"/>
    </row>
    <row r="15" spans="1:5" x14ac:dyDescent="0.2">
      <c r="A15" s="121"/>
    </row>
    <row r="16" spans="1:5" x14ac:dyDescent="0.2">
      <c r="A16" s="121"/>
    </row>
    <row r="17" spans="1:1" x14ac:dyDescent="0.2">
      <c r="A17" s="121"/>
    </row>
    <row r="18" spans="1:1" x14ac:dyDescent="0.2">
      <c r="A18" s="121"/>
    </row>
    <row r="19" spans="1:1" x14ac:dyDescent="0.2">
      <c r="A19" s="121"/>
    </row>
    <row r="20" spans="1:1" x14ac:dyDescent="0.2">
      <c r="A20" s="121"/>
    </row>
    <row r="21" spans="1:1" s="161" customFormat="1" ht="12" x14ac:dyDescent="0.25">
      <c r="A21" s="121"/>
    </row>
    <row r="22" spans="1:1" s="161" customFormat="1" ht="12" x14ac:dyDescent="0.25">
      <c r="A22" s="121"/>
    </row>
    <row r="23" spans="1:1" x14ac:dyDescent="0.2">
      <c r="A23" s="121"/>
    </row>
    <row r="24" spans="1:1" x14ac:dyDescent="0.2">
      <c r="A24" s="121"/>
    </row>
    <row r="25" spans="1:1" x14ac:dyDescent="0.2">
      <c r="A25" s="121"/>
    </row>
    <row r="26" spans="1:1" x14ac:dyDescent="0.2">
      <c r="A26" s="162"/>
    </row>
    <row r="27" spans="1:1" x14ac:dyDescent="0.2">
      <c r="A27" s="162"/>
    </row>
    <row r="28" spans="1:1" x14ac:dyDescent="0.2">
      <c r="A28" s="162"/>
    </row>
    <row r="29" spans="1:1" x14ac:dyDescent="0.2">
      <c r="A29" s="162"/>
    </row>
    <row r="30" spans="1:1" s="161" customFormat="1" ht="12" x14ac:dyDescent="0.25">
      <c r="A30" s="163"/>
    </row>
    <row r="31" spans="1:1" s="161" customFormat="1" ht="12" x14ac:dyDescent="0.25">
      <c r="A31" s="163"/>
    </row>
    <row r="32" spans="1:1" s="161" customFormat="1" ht="12" x14ac:dyDescent="0.25">
      <c r="A32" s="163"/>
    </row>
    <row r="33" spans="1:1" x14ac:dyDescent="0.2">
      <c r="A33" s="121"/>
    </row>
    <row r="34" spans="1:1" x14ac:dyDescent="0.2">
      <c r="A34" s="121"/>
    </row>
    <row r="35" spans="1:1" x14ac:dyDescent="0.2">
      <c r="A35" s="121"/>
    </row>
    <row r="36" spans="1:1" x14ac:dyDescent="0.2">
      <c r="A36" s="121"/>
    </row>
    <row r="37" spans="1:1" x14ac:dyDescent="0.2">
      <c r="A37" s="121"/>
    </row>
    <row r="38" spans="1:1" s="161" customFormat="1" ht="12" x14ac:dyDescent="0.25">
      <c r="A38" s="121"/>
    </row>
    <row r="39" spans="1:1" s="161" customFormat="1" ht="12" x14ac:dyDescent="0.25">
      <c r="A39" s="121"/>
    </row>
    <row r="40" spans="1:1" x14ac:dyDescent="0.2">
      <c r="A40" s="121"/>
    </row>
    <row r="41" spans="1:1" x14ac:dyDescent="0.2">
      <c r="A41" s="121"/>
    </row>
    <row r="42" spans="1:1" x14ac:dyDescent="0.2">
      <c r="A42" s="121"/>
    </row>
    <row r="43" spans="1:1" x14ac:dyDescent="0.2">
      <c r="A43" s="162"/>
    </row>
    <row r="44" spans="1:1" x14ac:dyDescent="0.2">
      <c r="A44" s="162"/>
    </row>
    <row r="45" spans="1:1" x14ac:dyDescent="0.2">
      <c r="A45" s="162"/>
    </row>
    <row r="46" spans="1:1" x14ac:dyDescent="0.2">
      <c r="A46" s="162"/>
    </row>
    <row r="47" spans="1:1" s="161" customFormat="1" ht="12" x14ac:dyDescent="0.25">
      <c r="A47" s="163"/>
    </row>
    <row r="48" spans="1:1" s="161" customFormat="1" ht="12" x14ac:dyDescent="0.25">
      <c r="A48" s="163"/>
    </row>
    <row r="49" spans="1:1" s="161" customFormat="1" ht="12" x14ac:dyDescent="0.25">
      <c r="A49" s="163"/>
    </row>
    <row r="50" spans="1:1" x14ac:dyDescent="0.2">
      <c r="A50" s="121"/>
    </row>
    <row r="51" spans="1:1" x14ac:dyDescent="0.2">
      <c r="A51" s="121"/>
    </row>
    <row r="52" spans="1:1" x14ac:dyDescent="0.2">
      <c r="A52" s="121"/>
    </row>
    <row r="53" spans="1:1" x14ac:dyDescent="0.2">
      <c r="A53" s="121"/>
    </row>
    <row r="54" spans="1:1" x14ac:dyDescent="0.2">
      <c r="A54" s="121"/>
    </row>
    <row r="55" spans="1:1" s="161" customFormat="1" ht="12" x14ac:dyDescent="0.25">
      <c r="A55" s="121"/>
    </row>
    <row r="56" spans="1:1" s="161" customFormat="1" ht="12" x14ac:dyDescent="0.25">
      <c r="A56" s="121"/>
    </row>
    <row r="57" spans="1:1" x14ac:dyDescent="0.2">
      <c r="A57" s="121"/>
    </row>
    <row r="58" spans="1:1" x14ac:dyDescent="0.2">
      <c r="A58" s="121"/>
    </row>
    <row r="59" spans="1:1" x14ac:dyDescent="0.2">
      <c r="A59" s="121"/>
    </row>
    <row r="60" spans="1:1" x14ac:dyDescent="0.2">
      <c r="A60" s="162"/>
    </row>
    <row r="61" spans="1:1" x14ac:dyDescent="0.2">
      <c r="A61" s="162"/>
    </row>
    <row r="62" spans="1:1" x14ac:dyDescent="0.2">
      <c r="A62" s="16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B92C-350D-4C83-AA98-540814B196BB}">
  <dimension ref="A1:U26"/>
  <sheetViews>
    <sheetView zoomScale="60" zoomScaleNormal="6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/>
    </sheetView>
  </sheetViews>
  <sheetFormatPr defaultColWidth="9.109375" defaultRowHeight="14.4" x14ac:dyDescent="0.3"/>
  <cols>
    <col min="1" max="1" width="33.109375" customWidth="1"/>
    <col min="2" max="2" width="12" bestFit="1" customWidth="1"/>
    <col min="3" max="3" width="10.77734375" customWidth="1"/>
    <col min="4" max="8" width="10.77734375" bestFit="1" customWidth="1"/>
    <col min="9" max="10" width="10.21875" bestFit="1" customWidth="1"/>
    <col min="11" max="11" width="10.21875" style="16" customWidth="1"/>
    <col min="14" max="14" width="10.44140625" bestFit="1" customWidth="1"/>
  </cols>
  <sheetData>
    <row r="1" spans="1:21" s="16" customFormat="1" ht="25.95" customHeight="1" x14ac:dyDescent="0.5">
      <c r="A1" s="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S1"/>
    </row>
    <row r="2" spans="1:2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1"/>
    </row>
    <row r="3" spans="1:21" s="21" customFormat="1" x14ac:dyDescent="0.3">
      <c r="A3" s="43"/>
      <c r="B3" s="44">
        <v>2008</v>
      </c>
      <c r="C3" s="44">
        <v>2009</v>
      </c>
      <c r="D3" s="44">
        <v>2010</v>
      </c>
      <c r="E3" s="44">
        <v>2011</v>
      </c>
      <c r="F3" s="44">
        <v>2012</v>
      </c>
      <c r="G3" s="44">
        <v>2013</v>
      </c>
      <c r="H3" s="44">
        <v>2014</v>
      </c>
      <c r="I3" s="44">
        <v>2015</v>
      </c>
      <c r="J3" s="44">
        <v>2016</v>
      </c>
      <c r="K3" s="45">
        <v>2017</v>
      </c>
      <c r="L3" s="44">
        <v>2018</v>
      </c>
      <c r="M3" s="46">
        <v>2019</v>
      </c>
      <c r="N3" s="47">
        <v>2020</v>
      </c>
      <c r="O3" s="48">
        <v>2021</v>
      </c>
      <c r="P3" s="48" t="s">
        <v>39</v>
      </c>
      <c r="Q3" s="48" t="s">
        <v>40</v>
      </c>
      <c r="R3" s="48" t="s">
        <v>41</v>
      </c>
      <c r="S3" s="49" t="s">
        <v>42</v>
      </c>
      <c r="T3" s="48"/>
    </row>
    <row r="4" spans="1:21" x14ac:dyDescent="0.3">
      <c r="A4" s="42" t="s">
        <v>15</v>
      </c>
      <c r="B4" s="41">
        <v>840</v>
      </c>
      <c r="C4" s="50">
        <v>780</v>
      </c>
      <c r="D4" s="51">
        <v>680</v>
      </c>
      <c r="E4" s="51">
        <v>630</v>
      </c>
      <c r="F4" s="51">
        <v>690</v>
      </c>
      <c r="G4" s="50">
        <v>760</v>
      </c>
      <c r="H4" s="50">
        <v>710</v>
      </c>
      <c r="I4" s="50">
        <v>890</v>
      </c>
      <c r="J4" s="50">
        <v>870</v>
      </c>
      <c r="K4" s="50">
        <v>880</v>
      </c>
      <c r="L4" s="50">
        <v>850</v>
      </c>
      <c r="M4" s="50">
        <v>840</v>
      </c>
      <c r="N4" s="50">
        <v>860</v>
      </c>
      <c r="O4" s="52">
        <v>790</v>
      </c>
      <c r="P4" s="52">
        <v>840</v>
      </c>
      <c r="Q4" s="52">
        <v>860</v>
      </c>
      <c r="R4" s="52">
        <v>890</v>
      </c>
      <c r="S4" s="53">
        <v>3.488372093023262E-2</v>
      </c>
      <c r="T4" s="53"/>
      <c r="U4" s="15"/>
    </row>
    <row r="5" spans="1:21" x14ac:dyDescent="0.3">
      <c r="A5" s="42" t="s">
        <v>17</v>
      </c>
      <c r="B5" s="41">
        <v>2110</v>
      </c>
      <c r="C5" s="50">
        <v>2030</v>
      </c>
      <c r="D5" s="51">
        <v>1850</v>
      </c>
      <c r="E5" s="51">
        <v>1910</v>
      </c>
      <c r="F5" s="51">
        <v>1840</v>
      </c>
      <c r="G5" s="51">
        <v>1860</v>
      </c>
      <c r="H5" s="51">
        <v>1800</v>
      </c>
      <c r="I5" s="51">
        <v>1780</v>
      </c>
      <c r="J5" s="51">
        <v>1640</v>
      </c>
      <c r="K5" s="50">
        <v>1790</v>
      </c>
      <c r="L5" s="50">
        <v>1850</v>
      </c>
      <c r="M5" s="50">
        <v>1780</v>
      </c>
      <c r="N5" s="50">
        <v>1710</v>
      </c>
      <c r="O5" s="54">
        <v>1500</v>
      </c>
      <c r="P5" s="54">
        <v>1580</v>
      </c>
      <c r="Q5" s="54">
        <v>1660</v>
      </c>
      <c r="R5" s="54">
        <v>1650</v>
      </c>
      <c r="S5" s="53">
        <v>-6.0240963855421326E-3</v>
      </c>
      <c r="T5" s="53"/>
      <c r="U5" s="15"/>
    </row>
    <row r="6" spans="1:21" x14ac:dyDescent="0.3">
      <c r="A6" s="42" t="s">
        <v>43</v>
      </c>
      <c r="B6" s="41">
        <v>100</v>
      </c>
      <c r="C6" s="50">
        <v>110</v>
      </c>
      <c r="D6" s="51">
        <v>80</v>
      </c>
      <c r="E6" s="51">
        <v>100</v>
      </c>
      <c r="F6" s="51">
        <v>90</v>
      </c>
      <c r="G6" s="50">
        <v>120</v>
      </c>
      <c r="H6" s="50">
        <v>130</v>
      </c>
      <c r="I6" s="50">
        <v>140</v>
      </c>
      <c r="J6" s="50">
        <v>110</v>
      </c>
      <c r="K6" s="50">
        <v>150</v>
      </c>
      <c r="L6" s="50">
        <v>140</v>
      </c>
      <c r="M6" s="50">
        <v>150</v>
      </c>
      <c r="N6" s="50">
        <v>120</v>
      </c>
      <c r="O6" s="54">
        <v>120</v>
      </c>
      <c r="P6" s="54">
        <v>100</v>
      </c>
      <c r="Q6" s="54">
        <v>120</v>
      </c>
      <c r="R6" s="54">
        <v>130</v>
      </c>
      <c r="S6" s="53">
        <v>8.3333333333333259E-2</v>
      </c>
      <c r="T6" s="53"/>
      <c r="U6" s="15"/>
    </row>
    <row r="7" spans="1:21" x14ac:dyDescent="0.3">
      <c r="A7" s="42" t="s">
        <v>44</v>
      </c>
      <c r="B7" s="41">
        <v>1180</v>
      </c>
      <c r="C7" s="50">
        <v>1220</v>
      </c>
      <c r="D7" s="51">
        <v>1100</v>
      </c>
      <c r="E7" s="51">
        <v>1090</v>
      </c>
      <c r="F7" s="51">
        <v>1040</v>
      </c>
      <c r="G7" s="50">
        <v>1080</v>
      </c>
      <c r="H7" s="50">
        <v>1200</v>
      </c>
      <c r="I7" s="50">
        <v>1320</v>
      </c>
      <c r="J7" s="50">
        <v>1360</v>
      </c>
      <c r="K7" s="50">
        <v>1510</v>
      </c>
      <c r="L7" s="50">
        <v>1430</v>
      </c>
      <c r="M7" s="50">
        <v>1340</v>
      </c>
      <c r="N7" s="50">
        <v>1340</v>
      </c>
      <c r="O7" s="52">
        <v>1080</v>
      </c>
      <c r="P7" s="52">
        <v>1070</v>
      </c>
      <c r="Q7" s="52">
        <v>1210</v>
      </c>
      <c r="R7" s="52">
        <v>1200</v>
      </c>
      <c r="S7" s="53">
        <v>-8.2644628099173278E-3</v>
      </c>
      <c r="T7" s="53"/>
      <c r="U7" s="15"/>
    </row>
    <row r="8" spans="1:21" x14ac:dyDescent="0.3">
      <c r="A8" s="55" t="s">
        <v>45</v>
      </c>
      <c r="B8" s="41">
        <v>10.205421618896423</v>
      </c>
      <c r="C8" s="50">
        <v>10.472653938963369</v>
      </c>
      <c r="D8" s="51">
        <v>10.084792919698881</v>
      </c>
      <c r="E8" s="51">
        <v>10.17731696152218</v>
      </c>
      <c r="F8" s="51">
        <v>10.616010197175939</v>
      </c>
      <c r="G8" s="51">
        <v>10.730523662317248</v>
      </c>
      <c r="H8" s="51">
        <v>11.213037213440469</v>
      </c>
      <c r="I8" s="51">
        <v>11.324768457460547</v>
      </c>
      <c r="J8" s="51">
        <v>11.687868052061802</v>
      </c>
      <c r="K8" s="50">
        <v>11.896543919969721</v>
      </c>
      <c r="L8" s="50">
        <v>12.108233094169332</v>
      </c>
      <c r="M8" s="50">
        <v>12.185543918928349</v>
      </c>
      <c r="N8" s="50">
        <v>12.353139000000001</v>
      </c>
      <c r="O8" s="52">
        <v>11.511859000000001</v>
      </c>
      <c r="P8" s="52">
        <v>11.314337136204713</v>
      </c>
      <c r="Q8" s="52">
        <v>12.0824</v>
      </c>
      <c r="R8" s="52">
        <v>12.314860000000001</v>
      </c>
      <c r="S8" s="53">
        <v>1.9239555055287072E-2</v>
      </c>
      <c r="T8" s="53"/>
      <c r="U8" s="15"/>
    </row>
    <row r="9" spans="1:21" x14ac:dyDescent="0.3">
      <c r="A9" s="42"/>
      <c r="B9" s="51"/>
      <c r="C9" s="50"/>
      <c r="D9" s="51"/>
      <c r="E9" s="51"/>
      <c r="F9" s="51"/>
      <c r="G9" s="50"/>
      <c r="H9" s="50"/>
      <c r="I9" s="50"/>
      <c r="J9" s="50"/>
      <c r="K9" s="50"/>
      <c r="L9" s="50"/>
      <c r="M9" s="50"/>
      <c r="N9" s="51"/>
      <c r="O9" s="56"/>
      <c r="P9" s="56"/>
      <c r="Q9" s="56"/>
      <c r="R9" s="56"/>
      <c r="S9" s="53"/>
      <c r="U9" s="15"/>
    </row>
    <row r="10" spans="1:21" x14ac:dyDescent="0.3">
      <c r="A10" s="42"/>
      <c r="B10" s="41"/>
      <c r="C10" s="52"/>
      <c r="D10" s="41"/>
      <c r="E10" s="41"/>
      <c r="F10" s="41"/>
      <c r="G10" s="52"/>
      <c r="H10" s="52"/>
      <c r="I10" s="52"/>
      <c r="J10" s="52"/>
      <c r="K10" s="52"/>
      <c r="L10" s="52"/>
      <c r="M10" s="52"/>
      <c r="N10" s="16"/>
    </row>
    <row r="11" spans="1:21" s="16" customFormat="1" x14ac:dyDescent="0.3">
      <c r="A11" s="41" t="s">
        <v>48</v>
      </c>
      <c r="B11" s="41"/>
      <c r="C11" s="52"/>
      <c r="D11" s="41"/>
      <c r="E11" s="41"/>
      <c r="F11" s="41"/>
      <c r="G11" s="52"/>
      <c r="H11" s="52"/>
      <c r="I11" s="52"/>
      <c r="J11" s="52"/>
      <c r="K11" s="52"/>
      <c r="L11" s="52"/>
      <c r="M11" s="52"/>
      <c r="N11" s="59"/>
      <c r="S11"/>
    </row>
    <row r="12" spans="1:21" x14ac:dyDescent="0.3">
      <c r="B12" s="41"/>
      <c r="C12" s="52"/>
      <c r="D12" s="41"/>
      <c r="E12" s="41"/>
      <c r="F12" s="41"/>
      <c r="G12" s="41"/>
      <c r="H12" s="41"/>
      <c r="I12" s="41"/>
      <c r="J12" s="41"/>
      <c r="K12" s="52"/>
      <c r="L12" s="52"/>
      <c r="M12" s="52"/>
      <c r="N12" s="60"/>
    </row>
    <row r="13" spans="1:21" x14ac:dyDescent="0.3">
      <c r="B13" s="41"/>
      <c r="C13" s="52"/>
      <c r="D13" s="41"/>
      <c r="E13" s="41"/>
      <c r="F13" s="41"/>
      <c r="G13" s="52"/>
      <c r="H13" s="52"/>
      <c r="I13" s="52"/>
      <c r="J13" s="52"/>
      <c r="K13" s="52"/>
      <c r="L13" s="52"/>
      <c r="M13" s="52"/>
      <c r="N13" s="61"/>
    </row>
    <row r="15" spans="1:21" x14ac:dyDescent="0.3">
      <c r="B15" s="62"/>
      <c r="C15" s="62"/>
      <c r="D15" s="62"/>
      <c r="E15" s="62"/>
      <c r="F15" s="62"/>
      <c r="G15" s="62"/>
      <c r="H15" s="62"/>
      <c r="I15" s="62"/>
      <c r="J15" s="62"/>
      <c r="K15" s="40"/>
      <c r="L15" s="40"/>
    </row>
    <row r="16" spans="1:21" x14ac:dyDescent="0.3">
      <c r="B16" s="62"/>
      <c r="C16" s="62"/>
      <c r="D16" s="62"/>
      <c r="E16" s="62"/>
      <c r="F16" s="62"/>
      <c r="G16" s="62"/>
      <c r="H16" s="62"/>
      <c r="I16" s="62"/>
      <c r="J16" s="62"/>
      <c r="K16" s="63"/>
      <c r="L16" s="42"/>
      <c r="M16" s="42"/>
    </row>
    <row r="17" spans="2:13" x14ac:dyDescent="0.3">
      <c r="B17" s="62"/>
      <c r="C17" s="62"/>
      <c r="D17" s="62"/>
      <c r="E17" s="62"/>
      <c r="F17" s="62"/>
      <c r="G17" s="62"/>
      <c r="H17" s="62"/>
      <c r="I17" s="62"/>
      <c r="J17" s="62"/>
      <c r="K17" s="63"/>
      <c r="L17" s="40"/>
      <c r="M17" s="6"/>
    </row>
    <row r="18" spans="2:13" x14ac:dyDescent="0.3">
      <c r="B18" s="62"/>
      <c r="C18" s="62"/>
      <c r="D18" s="62"/>
      <c r="E18" s="62"/>
      <c r="F18" s="62"/>
      <c r="G18" s="62"/>
      <c r="H18" s="62"/>
      <c r="I18" s="62"/>
      <c r="J18" s="62"/>
      <c r="K18" s="63"/>
    </row>
    <row r="19" spans="2:13" x14ac:dyDescent="0.3">
      <c r="B19" s="62"/>
      <c r="C19" s="62"/>
      <c r="D19" s="62"/>
      <c r="E19" s="62"/>
      <c r="F19" s="62"/>
      <c r="G19" s="62"/>
      <c r="H19" s="62"/>
      <c r="I19" s="62"/>
      <c r="J19" s="62"/>
      <c r="K19" s="40"/>
      <c r="L19" s="40"/>
    </row>
    <row r="20" spans="2:13" x14ac:dyDescent="0.3"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40"/>
    </row>
    <row r="21" spans="2:13" x14ac:dyDescent="0.3">
      <c r="B21" s="62"/>
      <c r="C21" s="62"/>
      <c r="D21" s="62"/>
      <c r="E21" s="62"/>
      <c r="F21" s="62"/>
      <c r="G21" s="62"/>
      <c r="H21" s="62"/>
      <c r="I21" s="62"/>
      <c r="J21" s="62"/>
      <c r="K21" s="63"/>
    </row>
    <row r="22" spans="2:13" x14ac:dyDescent="0.3">
      <c r="B22" s="62"/>
      <c r="C22" s="62"/>
      <c r="D22" s="62"/>
      <c r="E22" s="62"/>
      <c r="F22" s="62"/>
      <c r="G22" s="62"/>
      <c r="H22" s="62"/>
      <c r="I22" s="62"/>
      <c r="J22" s="62"/>
      <c r="K22" s="63"/>
    </row>
    <row r="23" spans="2:13" x14ac:dyDescent="0.3">
      <c r="B23" s="62"/>
      <c r="C23" s="62"/>
      <c r="D23" s="62"/>
      <c r="E23" s="62"/>
      <c r="F23" s="62"/>
      <c r="G23" s="62"/>
      <c r="H23" s="62"/>
      <c r="I23" s="62"/>
      <c r="J23" s="62"/>
      <c r="K23" s="63"/>
    </row>
    <row r="24" spans="2:13" x14ac:dyDescent="0.3"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2:13" x14ac:dyDescent="0.3"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2:13" x14ac:dyDescent="0.3">
      <c r="B26" s="62"/>
      <c r="C26" s="62"/>
      <c r="D26" s="62"/>
      <c r="E26" s="62"/>
      <c r="F26" s="62"/>
      <c r="G26" s="62"/>
      <c r="H26" s="62"/>
      <c r="I26" s="62"/>
      <c r="J26" s="62"/>
      <c r="K26" s="6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0E11-DA14-4883-9FEA-A446403E9109}">
  <dimension ref="A1:K35"/>
  <sheetViews>
    <sheetView zoomScale="80" zoomScaleNormal="80" workbookViewId="0">
      <pane xSplit="2" ySplit="2" topLeftCell="C3" activePane="bottomRight" state="frozen"/>
      <selection activeCell="A11" sqref="A11"/>
      <selection pane="topRight" activeCell="A11" sqref="A11"/>
      <selection pane="bottomLeft" activeCell="A11" sqref="A11"/>
      <selection pane="bottomRight"/>
    </sheetView>
  </sheetViews>
  <sheetFormatPr defaultColWidth="8.77734375" defaultRowHeight="14.4" x14ac:dyDescent="0.3"/>
  <cols>
    <col min="1" max="1" width="21" style="57" customWidth="1"/>
    <col min="2" max="2" width="25.77734375" style="64" customWidth="1"/>
    <col min="3" max="3" width="14.6640625" style="57" bestFit="1" customWidth="1"/>
    <col min="4" max="4" width="13.6640625" style="57" bestFit="1" customWidth="1"/>
    <col min="5" max="5" width="13.21875" style="57" bestFit="1" customWidth="1"/>
    <col min="6" max="6" width="8.77734375" style="57"/>
    <col min="7" max="7" width="11.33203125" style="57" bestFit="1" customWidth="1"/>
    <col min="8" max="11" width="8.44140625" style="57" customWidth="1"/>
    <col min="12" max="12" width="40.109375" style="57" bestFit="1" customWidth="1"/>
    <col min="13" max="13" width="40.44140625" style="57" bestFit="1" customWidth="1"/>
    <col min="14" max="16384" width="8.77734375" style="57"/>
  </cols>
  <sheetData>
    <row r="1" spans="1:11" ht="25.8" x14ac:dyDescent="0.5">
      <c r="A1" s="1" t="s">
        <v>49</v>
      </c>
    </row>
    <row r="2" spans="1:11" x14ac:dyDescent="0.3">
      <c r="C2" s="57" t="s">
        <v>50</v>
      </c>
      <c r="D2" s="57" t="s">
        <v>51</v>
      </c>
      <c r="E2" s="57" t="s">
        <v>39</v>
      </c>
      <c r="F2" s="57" t="s">
        <v>41</v>
      </c>
    </row>
    <row r="3" spans="1:11" ht="28.8" x14ac:dyDescent="0.3">
      <c r="A3" s="65" t="s">
        <v>52</v>
      </c>
      <c r="B3" s="66" t="s">
        <v>53</v>
      </c>
      <c r="C3" s="67">
        <v>3.5140960208338048</v>
      </c>
      <c r="D3" s="67">
        <v>3.5411649999999999</v>
      </c>
      <c r="E3" s="67">
        <v>3.345478</v>
      </c>
      <c r="F3" s="67">
        <v>3.7201948241752736</v>
      </c>
    </row>
    <row r="4" spans="1:11" ht="28.8" x14ac:dyDescent="0.3">
      <c r="A4" s="65"/>
      <c r="B4" s="66" t="s">
        <v>54</v>
      </c>
      <c r="C4" s="67">
        <v>3.671641094993622</v>
      </c>
      <c r="D4" s="67">
        <v>3.4382320000000002</v>
      </c>
      <c r="E4" s="67">
        <v>3.2486280000000001</v>
      </c>
      <c r="F4" s="67">
        <v>3.6588594022649161</v>
      </c>
    </row>
    <row r="5" spans="1:11" ht="28.8" x14ac:dyDescent="0.3">
      <c r="A5" s="65"/>
      <c r="B5" s="66" t="s">
        <v>55</v>
      </c>
      <c r="C5" s="67">
        <v>2.3665009470187321</v>
      </c>
      <c r="D5" s="67">
        <v>2.0616859999999999</v>
      </c>
      <c r="E5" s="67">
        <v>2.0582539999999998</v>
      </c>
      <c r="F5" s="67">
        <v>2.0325841078033862</v>
      </c>
    </row>
    <row r="6" spans="1:11" ht="28.8" x14ac:dyDescent="0.3">
      <c r="A6" s="65"/>
      <c r="B6" s="66" t="s">
        <v>56</v>
      </c>
      <c r="C6" s="67">
        <v>2.5974031089185154</v>
      </c>
      <c r="D6" s="67">
        <v>2.251115</v>
      </c>
      <c r="E6" s="67">
        <v>2.350355</v>
      </c>
      <c r="F6" s="67">
        <v>2.6681416437754417</v>
      </c>
    </row>
    <row r="7" spans="1:11" x14ac:dyDescent="0.3">
      <c r="A7" s="65" t="s">
        <v>57</v>
      </c>
      <c r="B7" s="66" t="s">
        <v>58</v>
      </c>
      <c r="C7" s="67">
        <v>2.9206013235921175</v>
      </c>
      <c r="D7" s="67">
        <v>2.6905060000000001</v>
      </c>
      <c r="E7" s="67">
        <v>2.9879829999999998</v>
      </c>
      <c r="F7" s="67">
        <v>3.2519411601445909</v>
      </c>
    </row>
    <row r="8" spans="1:11" x14ac:dyDescent="0.3">
      <c r="A8" s="65" t="s">
        <v>59</v>
      </c>
      <c r="B8" s="64" t="s">
        <v>58</v>
      </c>
      <c r="C8" s="67">
        <v>1.3157276169352805</v>
      </c>
      <c r="D8" s="67">
        <v>1.1490670000000001</v>
      </c>
      <c r="E8" s="67">
        <v>1.090929</v>
      </c>
      <c r="F8" s="67">
        <v>1.0775839606146504</v>
      </c>
    </row>
    <row r="9" spans="1:11" x14ac:dyDescent="0.3">
      <c r="C9" s="67"/>
    </row>
    <row r="10" spans="1:11" x14ac:dyDescent="0.3">
      <c r="A10" s="57" t="s">
        <v>60</v>
      </c>
      <c r="D10" s="6"/>
      <c r="E10" s="6"/>
    </row>
    <row r="11" spans="1:11" x14ac:dyDescent="0.3">
      <c r="G11" s="6"/>
      <c r="H11" s="6"/>
    </row>
    <row r="12" spans="1:11" x14ac:dyDescent="0.3">
      <c r="G12" s="6"/>
      <c r="H12" s="6"/>
      <c r="I12" s="6"/>
      <c r="J12" s="6"/>
      <c r="K12" s="6"/>
    </row>
    <row r="13" spans="1:11" x14ac:dyDescent="0.3">
      <c r="G13" s="6"/>
      <c r="H13" s="6"/>
      <c r="I13" s="6"/>
      <c r="J13" s="6"/>
      <c r="K13" s="6"/>
    </row>
    <row r="14" spans="1:11" x14ac:dyDescent="0.3">
      <c r="G14" s="6"/>
      <c r="H14" s="6"/>
      <c r="I14" s="6"/>
      <c r="J14" s="6"/>
      <c r="K14" s="6"/>
    </row>
    <row r="15" spans="1:11" x14ac:dyDescent="0.3">
      <c r="G15" s="6"/>
      <c r="H15" s="6"/>
      <c r="I15" s="6"/>
      <c r="J15" s="6"/>
      <c r="K15" s="6"/>
    </row>
    <row r="16" spans="1:11" x14ac:dyDescent="0.3">
      <c r="G16" s="6"/>
      <c r="H16" s="6"/>
      <c r="I16" s="6"/>
      <c r="J16" s="6"/>
      <c r="K16" s="6"/>
    </row>
    <row r="17" spans="1:11" x14ac:dyDescent="0.3">
      <c r="G17" s="6"/>
      <c r="H17" s="6"/>
      <c r="I17" s="6"/>
      <c r="J17" s="6"/>
      <c r="K17" s="6"/>
    </row>
    <row r="18" spans="1:11" x14ac:dyDescent="0.3">
      <c r="G18" s="6"/>
      <c r="H18" s="6"/>
      <c r="I18" s="6"/>
      <c r="J18" s="6"/>
      <c r="K18" s="6"/>
    </row>
    <row r="19" spans="1:11" ht="14.55" customHeight="1" x14ac:dyDescent="0.3">
      <c r="A19" s="6"/>
      <c r="B19" s="57"/>
    </row>
    <row r="20" spans="1:11" ht="14.55" customHeight="1" x14ac:dyDescent="0.3">
      <c r="B20" s="57"/>
    </row>
    <row r="21" spans="1:11" ht="14.55" customHeight="1" x14ac:dyDescent="0.3">
      <c r="B21" s="57"/>
    </row>
    <row r="22" spans="1:11" x14ac:dyDescent="0.3">
      <c r="B22" s="57"/>
    </row>
    <row r="23" spans="1:11" x14ac:dyDescent="0.3">
      <c r="B23" s="57"/>
    </row>
    <row r="24" spans="1:11" x14ac:dyDescent="0.3">
      <c r="B24" s="57"/>
    </row>
    <row r="25" spans="1:11" x14ac:dyDescent="0.3">
      <c r="B25" s="57"/>
    </row>
    <row r="26" spans="1:11" x14ac:dyDescent="0.3">
      <c r="B26" s="57"/>
    </row>
    <row r="27" spans="1:11" x14ac:dyDescent="0.3">
      <c r="B27" s="57"/>
    </row>
    <row r="28" spans="1:11" x14ac:dyDescent="0.3">
      <c r="B28" s="57"/>
    </row>
    <row r="29" spans="1:11" x14ac:dyDescent="0.3">
      <c r="B29" s="57"/>
    </row>
    <row r="30" spans="1:11" x14ac:dyDescent="0.3">
      <c r="B30" s="57"/>
    </row>
    <row r="31" spans="1:11" x14ac:dyDescent="0.3">
      <c r="B31" s="57"/>
    </row>
    <row r="32" spans="1:11" x14ac:dyDescent="0.3">
      <c r="B32" s="57"/>
    </row>
    <row r="33" spans="2:2" x14ac:dyDescent="0.3">
      <c r="B33" s="57"/>
    </row>
    <row r="34" spans="2:2" x14ac:dyDescent="0.3">
      <c r="B34" s="57"/>
    </row>
    <row r="35" spans="2:2" x14ac:dyDescent="0.3">
      <c r="B35" s="57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8A02-0888-4118-A7D5-73D05C398D69}">
  <dimension ref="A1:BJ13"/>
  <sheetViews>
    <sheetView zoomScale="80" zoomScaleNormal="80" workbookViewId="0">
      <pane xSplit="1" ySplit="4" topLeftCell="AM5" activePane="bottomRight" state="frozen"/>
      <selection activeCell="A11" sqref="A11"/>
      <selection pane="topRight" activeCell="A11" sqref="A11"/>
      <selection pane="bottomLeft" activeCell="A11" sqref="A11"/>
      <selection pane="bottomRight"/>
    </sheetView>
  </sheetViews>
  <sheetFormatPr defaultColWidth="9.109375" defaultRowHeight="14.4" x14ac:dyDescent="0.3"/>
  <cols>
    <col min="1" max="1" width="23.77734375" customWidth="1"/>
    <col min="4" max="4" width="13.77734375" bestFit="1" customWidth="1"/>
    <col min="39" max="39" width="9.44140625" customWidth="1"/>
    <col min="43" max="49" width="9.5546875" bestFit="1" customWidth="1"/>
    <col min="50" max="50" width="9.5546875" customWidth="1"/>
  </cols>
  <sheetData>
    <row r="1" spans="1:62" ht="25.8" x14ac:dyDescent="0.5">
      <c r="A1" s="1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</row>
    <row r="2" spans="1:62" x14ac:dyDescent="0.3">
      <c r="A2" s="42"/>
      <c r="B2" s="42" t="s">
        <v>62</v>
      </c>
      <c r="C2" s="42" t="s">
        <v>63</v>
      </c>
      <c r="D2" s="42" t="s">
        <v>64</v>
      </c>
      <c r="E2" s="42" t="s">
        <v>65</v>
      </c>
      <c r="F2" s="42" t="s">
        <v>66</v>
      </c>
      <c r="G2" s="42" t="s">
        <v>67</v>
      </c>
      <c r="H2" s="42" t="s">
        <v>68</v>
      </c>
      <c r="I2" s="42" t="s">
        <v>69</v>
      </c>
      <c r="J2" s="42" t="s">
        <v>70</v>
      </c>
      <c r="K2" s="42" t="s">
        <v>71</v>
      </c>
      <c r="L2" s="42" t="s">
        <v>72</v>
      </c>
      <c r="M2" s="42" t="s">
        <v>73</v>
      </c>
      <c r="N2" s="42" t="s">
        <v>74</v>
      </c>
      <c r="O2" s="42" t="s">
        <v>75</v>
      </c>
      <c r="P2" s="42" t="s">
        <v>76</v>
      </c>
      <c r="Q2" s="42" t="s">
        <v>77</v>
      </c>
      <c r="R2" s="42" t="s">
        <v>78</v>
      </c>
      <c r="S2" s="42" t="s">
        <v>79</v>
      </c>
      <c r="T2" s="42" t="s">
        <v>80</v>
      </c>
      <c r="U2" s="42" t="s">
        <v>81</v>
      </c>
      <c r="V2" s="42" t="s">
        <v>82</v>
      </c>
      <c r="W2" s="42" t="s">
        <v>83</v>
      </c>
      <c r="X2" s="42" t="s">
        <v>84</v>
      </c>
      <c r="Y2" s="42" t="s">
        <v>85</v>
      </c>
      <c r="Z2" s="42" t="s">
        <v>86</v>
      </c>
      <c r="AA2" s="42" t="s">
        <v>87</v>
      </c>
      <c r="AB2" s="42" t="s">
        <v>88</v>
      </c>
      <c r="AC2" s="42" t="s">
        <v>89</v>
      </c>
      <c r="AD2" s="42" t="s">
        <v>90</v>
      </c>
      <c r="AE2" s="42" t="s">
        <v>91</v>
      </c>
      <c r="AF2" s="42" t="s">
        <v>92</v>
      </c>
      <c r="AG2" s="42" t="s">
        <v>93</v>
      </c>
      <c r="AH2" s="42" t="s">
        <v>94</v>
      </c>
      <c r="AI2" s="42" t="s">
        <v>95</v>
      </c>
      <c r="AJ2" s="42" t="s">
        <v>92</v>
      </c>
      <c r="AK2" s="42" t="s">
        <v>96</v>
      </c>
      <c r="AL2" s="42" t="s">
        <v>94</v>
      </c>
      <c r="AM2" s="42" t="s">
        <v>95</v>
      </c>
      <c r="AN2" t="s">
        <v>92</v>
      </c>
      <c r="AO2" t="s">
        <v>96</v>
      </c>
      <c r="AP2" t="s">
        <v>97</v>
      </c>
      <c r="AQ2" t="s">
        <v>98</v>
      </c>
      <c r="AR2" t="s">
        <v>99</v>
      </c>
      <c r="AS2" t="s">
        <v>100</v>
      </c>
      <c r="AT2" t="s">
        <v>101</v>
      </c>
      <c r="AU2" t="s">
        <v>102</v>
      </c>
      <c r="AV2" t="s">
        <v>103</v>
      </c>
      <c r="AW2" t="s">
        <v>104</v>
      </c>
      <c r="AX2" t="s">
        <v>105</v>
      </c>
      <c r="AY2" t="s">
        <v>106</v>
      </c>
      <c r="AZ2" t="s">
        <v>107</v>
      </c>
      <c r="BA2" t="s">
        <v>108</v>
      </c>
      <c r="BB2" t="s">
        <v>109</v>
      </c>
      <c r="BC2" t="s">
        <v>110</v>
      </c>
      <c r="BD2" t="s">
        <v>111</v>
      </c>
      <c r="BE2" t="s">
        <v>112</v>
      </c>
      <c r="BF2" t="s">
        <v>113</v>
      </c>
      <c r="BG2" t="s">
        <v>114</v>
      </c>
      <c r="BH2" t="s">
        <v>115</v>
      </c>
      <c r="BI2" t="s">
        <v>116</v>
      </c>
      <c r="BJ2" t="s">
        <v>117</v>
      </c>
    </row>
    <row r="3" spans="1:62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</row>
    <row r="4" spans="1:62" x14ac:dyDescent="0.3">
      <c r="A4" s="42"/>
      <c r="B4" s="49">
        <v>2008</v>
      </c>
      <c r="C4" s="49"/>
      <c r="D4" s="49"/>
      <c r="E4" s="49"/>
      <c r="F4" s="49">
        <v>2009</v>
      </c>
      <c r="G4" s="49"/>
      <c r="H4" s="49"/>
      <c r="I4" s="49"/>
      <c r="J4" s="49">
        <v>2010</v>
      </c>
      <c r="K4" s="49"/>
      <c r="L4" s="49"/>
      <c r="M4" s="49"/>
      <c r="N4" s="49">
        <v>2011</v>
      </c>
      <c r="O4" s="49"/>
      <c r="P4" s="49"/>
      <c r="Q4" s="49"/>
      <c r="R4" s="49">
        <v>2012</v>
      </c>
      <c r="S4" s="49"/>
      <c r="T4" s="49"/>
      <c r="U4" s="49"/>
      <c r="V4" s="49">
        <v>2013</v>
      </c>
      <c r="W4" s="49"/>
      <c r="X4" s="49"/>
      <c r="Y4" s="49"/>
      <c r="Z4" s="49">
        <v>2014</v>
      </c>
      <c r="AA4" s="49"/>
      <c r="AB4" s="49"/>
      <c r="AC4" s="49"/>
      <c r="AD4" s="49">
        <v>2015</v>
      </c>
      <c r="AE4" s="49"/>
      <c r="AF4" s="49"/>
      <c r="AG4" s="49"/>
      <c r="AH4" s="49">
        <v>2016</v>
      </c>
      <c r="AI4" s="49"/>
      <c r="AJ4" s="42"/>
      <c r="AK4" s="42"/>
      <c r="AL4" s="49">
        <v>2017</v>
      </c>
      <c r="AM4" s="42"/>
      <c r="AN4" s="42"/>
      <c r="AP4">
        <v>2018</v>
      </c>
      <c r="AT4">
        <v>2019</v>
      </c>
      <c r="AX4">
        <v>2020</v>
      </c>
      <c r="BB4">
        <v>2021</v>
      </c>
      <c r="BF4">
        <v>2022</v>
      </c>
      <c r="BJ4" t="s">
        <v>41</v>
      </c>
    </row>
    <row r="5" spans="1:62" x14ac:dyDescent="0.3">
      <c r="A5" s="42" t="s">
        <v>118</v>
      </c>
      <c r="B5" s="42">
        <v>100</v>
      </c>
      <c r="C5" s="42">
        <v>100</v>
      </c>
      <c r="D5" s="42">
        <v>100</v>
      </c>
      <c r="E5" s="42">
        <v>100</v>
      </c>
      <c r="F5" s="42">
        <v>100</v>
      </c>
      <c r="G5" s="42">
        <v>100</v>
      </c>
      <c r="H5" s="42">
        <v>100</v>
      </c>
      <c r="I5" s="42">
        <v>100</v>
      </c>
      <c r="J5" s="42">
        <v>100</v>
      </c>
      <c r="K5" s="42">
        <v>100</v>
      </c>
      <c r="L5" s="42">
        <v>100</v>
      </c>
      <c r="M5" s="42">
        <v>100</v>
      </c>
      <c r="N5" s="42">
        <v>100</v>
      </c>
      <c r="O5" s="42">
        <v>100</v>
      </c>
      <c r="P5" s="42">
        <v>100</v>
      </c>
      <c r="Q5" s="42">
        <v>100</v>
      </c>
      <c r="R5" s="42">
        <v>100</v>
      </c>
      <c r="S5" s="42">
        <v>100</v>
      </c>
      <c r="T5" s="42">
        <v>100</v>
      </c>
      <c r="U5" s="42">
        <v>100</v>
      </c>
      <c r="V5" s="42">
        <v>100</v>
      </c>
      <c r="W5" s="42">
        <v>100</v>
      </c>
      <c r="X5" s="42">
        <v>100</v>
      </c>
      <c r="Y5" s="42">
        <v>100</v>
      </c>
      <c r="Z5" s="42">
        <v>100</v>
      </c>
      <c r="AA5" s="42">
        <v>100</v>
      </c>
      <c r="AB5" s="42">
        <v>100</v>
      </c>
      <c r="AC5" s="42">
        <v>100</v>
      </c>
      <c r="AD5" s="42">
        <v>100</v>
      </c>
      <c r="AE5" s="42">
        <v>100</v>
      </c>
      <c r="AF5" s="42">
        <v>100</v>
      </c>
      <c r="AG5" s="42">
        <v>100</v>
      </c>
      <c r="AH5" s="42">
        <v>100</v>
      </c>
      <c r="AI5" s="42">
        <v>100</v>
      </c>
      <c r="AJ5" s="42">
        <v>100</v>
      </c>
      <c r="AK5" s="42">
        <v>100</v>
      </c>
      <c r="AL5" s="42">
        <v>100</v>
      </c>
      <c r="AM5" s="42">
        <v>100</v>
      </c>
      <c r="AN5" s="42">
        <v>100</v>
      </c>
      <c r="AO5" s="42">
        <v>100</v>
      </c>
      <c r="AP5" s="42">
        <v>100</v>
      </c>
      <c r="AQ5" s="42">
        <v>100</v>
      </c>
      <c r="AR5" s="42">
        <v>100</v>
      </c>
      <c r="AS5" s="42">
        <v>100</v>
      </c>
      <c r="AT5" s="42">
        <v>100</v>
      </c>
      <c r="AU5" s="42">
        <v>100</v>
      </c>
      <c r="AV5" s="42">
        <v>100</v>
      </c>
      <c r="AW5" s="42">
        <v>100</v>
      </c>
      <c r="AX5" s="42">
        <v>100</v>
      </c>
      <c r="AY5" s="42">
        <v>100</v>
      </c>
      <c r="AZ5" s="42">
        <v>100</v>
      </c>
      <c r="BA5" s="42">
        <v>100</v>
      </c>
      <c r="BB5" s="42">
        <v>100</v>
      </c>
      <c r="BC5" s="42">
        <v>100</v>
      </c>
      <c r="BD5" s="42">
        <v>100</v>
      </c>
      <c r="BE5" s="42">
        <v>100</v>
      </c>
      <c r="BF5" s="68">
        <v>100</v>
      </c>
      <c r="BG5" s="42">
        <v>100</v>
      </c>
      <c r="BH5" s="42">
        <v>100</v>
      </c>
      <c r="BI5" s="42">
        <v>100</v>
      </c>
      <c r="BJ5" s="42">
        <v>100</v>
      </c>
    </row>
    <row r="6" spans="1:62" x14ac:dyDescent="0.3">
      <c r="A6" s="42" t="s">
        <v>17</v>
      </c>
      <c r="B6" s="42">
        <f t="shared" ref="B6:AZ7" si="0">B9/$B9*100</f>
        <v>100</v>
      </c>
      <c r="C6" s="42">
        <f t="shared" si="0"/>
        <v>99.416815108848652</v>
      </c>
      <c r="D6" s="42">
        <f t="shared" si="0"/>
        <v>97.350246847756537</v>
      </c>
      <c r="E6" s="42">
        <f t="shared" si="0"/>
        <v>99.330945876920779</v>
      </c>
      <c r="F6" s="42">
        <f t="shared" si="0"/>
        <v>96.2185343855908</v>
      </c>
      <c r="G6" s="42">
        <f t="shared" si="0"/>
        <v>96.232680515496199</v>
      </c>
      <c r="H6" s="42">
        <f t="shared" si="0"/>
        <v>88.353741857368234</v>
      </c>
      <c r="I6" s="42">
        <f t="shared" si="0"/>
        <v>89.340634413858382</v>
      </c>
      <c r="J6" s="42">
        <f t="shared" si="0"/>
        <v>87.449184837843433</v>
      </c>
      <c r="K6" s="42">
        <f t="shared" si="0"/>
        <v>85.561578809686523</v>
      </c>
      <c r="L6" s="42">
        <f t="shared" si="0"/>
        <v>85.949646539455145</v>
      </c>
      <c r="M6" s="42">
        <f t="shared" si="0"/>
        <v>89.451281491554468</v>
      </c>
      <c r="N6" s="42">
        <f t="shared" si="0"/>
        <v>90.266583579055677</v>
      </c>
      <c r="O6" s="42">
        <f t="shared" si="0"/>
        <v>86.78327389149419</v>
      </c>
      <c r="P6" s="42">
        <f t="shared" si="0"/>
        <v>86.978848883819651</v>
      </c>
      <c r="Q6" s="42">
        <f t="shared" si="0"/>
        <v>90.435989131074436</v>
      </c>
      <c r="R6" s="42">
        <f t="shared" si="0"/>
        <v>87.038078201555123</v>
      </c>
      <c r="S6" s="42">
        <f t="shared" si="0"/>
        <v>84.369510125257108</v>
      </c>
      <c r="T6" s="42">
        <f t="shared" si="0"/>
        <v>86.807381316404928</v>
      </c>
      <c r="U6" s="42">
        <f t="shared" si="0"/>
        <v>85.941372172286847</v>
      </c>
      <c r="V6" s="42">
        <f t="shared" si="0"/>
        <v>87.917187617573433</v>
      </c>
      <c r="W6" s="42">
        <f t="shared" si="0"/>
        <v>87.047456711501241</v>
      </c>
      <c r="X6" s="42">
        <f t="shared" si="0"/>
        <v>84.224105122238726</v>
      </c>
      <c r="Y6" s="42">
        <f t="shared" si="0"/>
        <v>83.661493886692256</v>
      </c>
      <c r="Z6" s="42">
        <f t="shared" si="0"/>
        <v>85.453145914671609</v>
      </c>
      <c r="AA6" s="42">
        <f t="shared" si="0"/>
        <v>82.633087453494696</v>
      </c>
      <c r="AB6" s="42">
        <f t="shared" si="0"/>
        <v>82.43761318187552</v>
      </c>
      <c r="AC6" s="42">
        <f t="shared" si="0"/>
        <v>82.859318444856072</v>
      </c>
      <c r="AD6" s="42">
        <f t="shared" si="0"/>
        <v>84.241728153874433</v>
      </c>
      <c r="AE6" s="42">
        <f t="shared" si="0"/>
        <v>83.17301641925809</v>
      </c>
      <c r="AF6" s="42">
        <f t="shared" si="0"/>
        <v>84.037614692946661</v>
      </c>
      <c r="AG6" s="42">
        <f t="shared" si="0"/>
        <v>82.325790419829019</v>
      </c>
      <c r="AH6" s="42">
        <f t="shared" si="0"/>
        <v>77.89904614213404</v>
      </c>
      <c r="AI6" s="42">
        <f t="shared" si="0"/>
        <v>81.06420748790822</v>
      </c>
      <c r="AJ6" s="42">
        <f t="shared" si="0"/>
        <v>79.721997543334012</v>
      </c>
      <c r="AK6" s="42">
        <f t="shared" si="0"/>
        <v>81.815294299576252</v>
      </c>
      <c r="AL6" s="42">
        <f t="shared" si="0"/>
        <v>84.77134258550295</v>
      </c>
      <c r="AM6" s="42">
        <f t="shared" si="0"/>
        <v>85.22514883289027</v>
      </c>
      <c r="AN6" s="42">
        <f t="shared" si="0"/>
        <v>82.840993010741542</v>
      </c>
      <c r="AO6" s="42">
        <f t="shared" si="0"/>
        <v>84.811385238996365</v>
      </c>
      <c r="AP6" s="42">
        <f t="shared" si="0"/>
        <v>87.577199886306516</v>
      </c>
      <c r="AQ6" s="42">
        <f t="shared" si="0"/>
        <v>82.606470401255166</v>
      </c>
      <c r="AR6" s="42">
        <f t="shared" si="0"/>
        <v>81.399108296164371</v>
      </c>
      <c r="AS6" s="42">
        <f t="shared" si="0"/>
        <v>83.654271705079822</v>
      </c>
      <c r="AT6" s="42">
        <f t="shared" si="0"/>
        <v>84.312355198127747</v>
      </c>
      <c r="AU6" s="42">
        <f t="shared" si="0"/>
        <v>84.752922859375502</v>
      </c>
      <c r="AV6" s="40">
        <f t="shared" si="0"/>
        <v>83.355667649783555</v>
      </c>
      <c r="AW6" s="40">
        <f t="shared" si="0"/>
        <v>81.484922853490474</v>
      </c>
      <c r="AX6" s="40">
        <f t="shared" si="0"/>
        <v>80.795764240113527</v>
      </c>
      <c r="AY6" s="40">
        <f t="shared" si="0"/>
        <v>68.953950549984228</v>
      </c>
      <c r="AZ6" s="40">
        <f t="shared" si="0"/>
        <v>69.132443726935051</v>
      </c>
      <c r="BA6" s="40">
        <f>BA9/$B9*100</f>
        <v>70.60253283028473</v>
      </c>
      <c r="BB6" s="40">
        <f>BB9/$B9*100</f>
        <v>70.923609729753466</v>
      </c>
      <c r="BC6" s="40">
        <f t="shared" ref="BC6:BH6" si="1">BC9/$B9*100</f>
        <v>67.008705164976362</v>
      </c>
      <c r="BD6" s="40">
        <f t="shared" si="1"/>
        <v>66.391134283410906</v>
      </c>
      <c r="BE6" s="40">
        <f t="shared" si="1"/>
        <v>62.350880878044691</v>
      </c>
      <c r="BF6" s="40">
        <f t="shared" si="1"/>
        <v>74.811503207795965</v>
      </c>
      <c r="BG6" s="40">
        <f t="shared" si="1"/>
        <v>71.37656636332936</v>
      </c>
      <c r="BH6" s="40">
        <f t="shared" si="1"/>
        <v>77.2243216396664</v>
      </c>
      <c r="BI6" s="40">
        <f>BI9/$B9*100</f>
        <v>78.438411901318148</v>
      </c>
      <c r="BJ6" s="40">
        <f>BJ9/$B9*100</f>
        <v>78.357419138722818</v>
      </c>
    </row>
    <row r="7" spans="1:62" x14ac:dyDescent="0.3">
      <c r="A7" s="58" t="s">
        <v>119</v>
      </c>
      <c r="B7" s="42">
        <f t="shared" si="0"/>
        <v>100</v>
      </c>
      <c r="C7" s="42">
        <f t="shared" si="0"/>
        <v>101.29045841176602</v>
      </c>
      <c r="D7" s="42">
        <f t="shared" si="0"/>
        <v>101.35248623208383</v>
      </c>
      <c r="E7" s="42">
        <f t="shared" si="0"/>
        <v>102.79954680739314</v>
      </c>
      <c r="F7" s="42">
        <f t="shared" si="0"/>
        <v>102.08981354763935</v>
      </c>
      <c r="G7" s="42">
        <f t="shared" si="0"/>
        <v>99.989936415360958</v>
      </c>
      <c r="H7" s="42">
        <f t="shared" si="0"/>
        <v>97.062774634476995</v>
      </c>
      <c r="I7" s="42">
        <f t="shared" si="0"/>
        <v>98.055786597880527</v>
      </c>
      <c r="J7" s="42">
        <f t="shared" si="0"/>
        <v>96.953685508968192</v>
      </c>
      <c r="K7" s="42">
        <f t="shared" si="0"/>
        <v>97.370001165657712</v>
      </c>
      <c r="L7" s="42">
        <f t="shared" si="0"/>
        <v>95.997939798541495</v>
      </c>
      <c r="M7" s="42">
        <f t="shared" si="0"/>
        <v>97.429314561209921</v>
      </c>
      <c r="N7" s="42">
        <f t="shared" si="0"/>
        <v>97.333815860156122</v>
      </c>
      <c r="O7" s="42">
        <f t="shared" si="0"/>
        <v>98.078216981383235</v>
      </c>
      <c r="P7" s="42">
        <f t="shared" si="0"/>
        <v>99.639476202806577</v>
      </c>
      <c r="Q7" s="42">
        <f t="shared" si="0"/>
        <v>100.81612132438585</v>
      </c>
      <c r="R7" s="42">
        <f t="shared" si="0"/>
        <v>100.9735199927176</v>
      </c>
      <c r="S7" s="42">
        <f t="shared" si="0"/>
        <v>101.80329218931115</v>
      </c>
      <c r="T7" s="42">
        <f t="shared" si="0"/>
        <v>103.26461176692013</v>
      </c>
      <c r="U7" s="42">
        <f t="shared" si="0"/>
        <v>103.10657335297077</v>
      </c>
      <c r="V7" s="42">
        <f t="shared" si="0"/>
        <v>103.04823632702815</v>
      </c>
      <c r="W7" s="42">
        <f t="shared" si="0"/>
        <v>104.27751224370314</v>
      </c>
      <c r="X7" s="42">
        <f t="shared" si="0"/>
        <v>107.55432398604306</v>
      </c>
      <c r="Y7" s="42">
        <f t="shared" si="0"/>
        <v>108.7938547693162</v>
      </c>
      <c r="Z7" s="42">
        <f t="shared" si="0"/>
        <v>107.49753074048454</v>
      </c>
      <c r="AA7" s="42">
        <f t="shared" si="0"/>
        <v>108.30061470991473</v>
      </c>
      <c r="AB7" s="42">
        <f t="shared" si="0"/>
        <v>108.51521509221004</v>
      </c>
      <c r="AC7" s="42">
        <f t="shared" si="0"/>
        <v>110.09019488257019</v>
      </c>
      <c r="AD7" s="42">
        <f t="shared" si="0"/>
        <v>110.98763023895444</v>
      </c>
      <c r="AE7" s="42">
        <f t="shared" si="0"/>
        <v>112.77360212222796</v>
      </c>
      <c r="AF7" s="42">
        <f t="shared" si="0"/>
        <v>114.0163146529942</v>
      </c>
      <c r="AG7" s="42">
        <f t="shared" si="0"/>
        <v>115.84791208937834</v>
      </c>
      <c r="AH7" s="42">
        <f t="shared" si="0"/>
        <v>113.81899635296018</v>
      </c>
      <c r="AI7" s="42">
        <f t="shared" si="0"/>
        <v>112.22979438293666</v>
      </c>
      <c r="AJ7" s="42">
        <f t="shared" si="0"/>
        <v>114.79408497046846</v>
      </c>
      <c r="AK7" s="42">
        <f t="shared" si="0"/>
        <v>116.34539525200569</v>
      </c>
      <c r="AL7" s="42">
        <f t="shared" si="0"/>
        <v>117.00436297854178</v>
      </c>
      <c r="AM7" s="42">
        <f t="shared" si="0"/>
        <v>116.01361553174337</v>
      </c>
      <c r="AN7" s="42">
        <f t="shared" si="0"/>
        <v>117.1680347357039</v>
      </c>
      <c r="AO7" s="42">
        <f t="shared" si="0"/>
        <v>116.66306410295245</v>
      </c>
      <c r="AP7" s="42">
        <f t="shared" si="0"/>
        <v>117.86457330252131</v>
      </c>
      <c r="AQ7" s="42">
        <f t="shared" si="0"/>
        <v>117.98810159677228</v>
      </c>
      <c r="AR7" s="42">
        <f t="shared" si="0"/>
        <v>118.94345722391586</v>
      </c>
      <c r="AS7" s="42">
        <f t="shared" si="0"/>
        <v>119.76292947575151</v>
      </c>
      <c r="AT7" s="42">
        <f t="shared" si="0"/>
        <v>117.72538538707438</v>
      </c>
      <c r="AU7" s="42">
        <f t="shared" si="0"/>
        <v>117.82247705533555</v>
      </c>
      <c r="AV7" s="42">
        <f t="shared" si="0"/>
        <v>118.56724133985051</v>
      </c>
      <c r="AW7" s="42">
        <f t="shared" si="0"/>
        <v>119.25484243171496</v>
      </c>
      <c r="AX7" s="42">
        <f t="shared" si="0"/>
        <v>119.06693000797375</v>
      </c>
      <c r="AY7" s="42">
        <f t="shared" si="0"/>
        <v>102.96882345922246</v>
      </c>
      <c r="AZ7" s="42">
        <f t="shared" si="0"/>
        <v>107.34060786972086</v>
      </c>
      <c r="BA7" s="42">
        <f t="shared" ref="BA7:BF7" si="2">BA10/$B10*100</f>
        <v>109.78773655447557</v>
      </c>
      <c r="BB7" s="68">
        <f t="shared" si="2"/>
        <v>109.50397149841442</v>
      </c>
      <c r="BC7" s="68">
        <f t="shared" si="2"/>
        <v>109.73823318279877</v>
      </c>
      <c r="BD7" s="68">
        <f t="shared" si="2"/>
        <v>104.4931925967373</v>
      </c>
      <c r="BE7" s="68">
        <f t="shared" si="2"/>
        <v>107.3117346687648</v>
      </c>
      <c r="BF7" s="68">
        <f t="shared" si="2"/>
        <v>108.17974817628892</v>
      </c>
      <c r="BG7" s="42">
        <f>BG10/$B10*100</f>
        <v>114.02224947547468</v>
      </c>
      <c r="BH7" s="42">
        <f>BH10/$B10*100</f>
        <v>114.67192524507941</v>
      </c>
      <c r="BI7" s="42">
        <f>BI10/$B10*100</f>
        <v>115.83571011954194</v>
      </c>
      <c r="BJ7" s="42">
        <f>BJ10/$B10*100</f>
        <v>117.94094072461037</v>
      </c>
    </row>
    <row r="8" spans="1:62" x14ac:dyDescent="0.3">
      <c r="A8" s="42"/>
      <c r="B8" s="49"/>
      <c r="C8" s="49"/>
      <c r="D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2"/>
      <c r="AK8" s="42"/>
      <c r="AL8" s="42"/>
      <c r="AM8" s="42"/>
    </row>
    <row r="9" spans="1:62" x14ac:dyDescent="0.3">
      <c r="A9" s="42" t="s">
        <v>17</v>
      </c>
      <c r="B9" s="42">
        <v>2111.2997571693186</v>
      </c>
      <c r="C9" s="42">
        <v>2098.986975978592</v>
      </c>
      <c r="D9" s="42">
        <v>2055.355525300416</v>
      </c>
      <c r="E9" s="42">
        <v>2097.1740190934156</v>
      </c>
      <c r="F9" s="42">
        <v>2031.461682834856</v>
      </c>
      <c r="G9" s="42">
        <v>2031.7603500411974</v>
      </c>
      <c r="H9" s="42">
        <v>1865.412337284622</v>
      </c>
      <c r="I9" s="42">
        <v>1886.2485974333208</v>
      </c>
      <c r="J9" s="42">
        <v>1846.3144271279368</v>
      </c>
      <c r="K9" s="42">
        <v>1806.4614056391467</v>
      </c>
      <c r="L9" s="42">
        <v>1814.6546786754043</v>
      </c>
      <c r="M9" s="42">
        <v>1888.5846889160332</v>
      </c>
      <c r="N9" s="42">
        <v>1905.7981599096424</v>
      </c>
      <c r="O9" s="42">
        <v>1832.2550509347013</v>
      </c>
      <c r="P9" s="42">
        <v>1836.3842252727527</v>
      </c>
      <c r="Q9" s="42">
        <v>1909.3748189180458</v>
      </c>
      <c r="R9" s="42">
        <v>1837.6347337142749</v>
      </c>
      <c r="S9" s="42">
        <v>1781.2932623994971</v>
      </c>
      <c r="T9" s="42">
        <v>1832.7640309383016</v>
      </c>
      <c r="U9" s="42">
        <v>1814.4799819814725</v>
      </c>
      <c r="V9" s="42">
        <v>1856.195368679922</v>
      </c>
      <c r="W9" s="42">
        <v>1837.8327421719932</v>
      </c>
      <c r="X9" s="42">
        <v>1778.2233269238577</v>
      </c>
      <c r="Y9" s="42">
        <v>1766.3449172739579</v>
      </c>
      <c r="Z9" s="42">
        <v>1804.1720621900051</v>
      </c>
      <c r="AA9" s="42">
        <v>1744.6321747471441</v>
      </c>
      <c r="AB9" s="42">
        <v>1740.5051269251198</v>
      </c>
      <c r="AC9" s="42">
        <v>1749.4085891183986</v>
      </c>
      <c r="AD9" s="42">
        <v>1778.5954019479886</v>
      </c>
      <c r="AE9" s="42">
        <v>1756.0316936901934</v>
      </c>
      <c r="AF9" s="42">
        <v>1774.2859549430705</v>
      </c>
      <c r="AG9" s="42">
        <v>1738.144213221572</v>
      </c>
      <c r="AH9" s="42">
        <v>1644.6823720360915</v>
      </c>
      <c r="AI9" s="42">
        <v>1711.508415843439</v>
      </c>
      <c r="AJ9" s="42">
        <v>1683.1703405429412</v>
      </c>
      <c r="AK9" s="42">
        <v>1727.3661098743169</v>
      </c>
      <c r="AL9" s="42">
        <v>1789.777150156895</v>
      </c>
      <c r="AM9" s="42">
        <v>1799.3583603560028</v>
      </c>
      <c r="AN9" s="42">
        <v>1749.0216842724385</v>
      </c>
      <c r="AO9" s="42">
        <v>1790.6225706028654</v>
      </c>
      <c r="AP9" s="42">
        <v>1849.0172085352781</v>
      </c>
      <c r="AQ9" s="42">
        <v>1744.0702089878453</v>
      </c>
      <c r="AR9" s="42">
        <v>1718.5791757949089</v>
      </c>
      <c r="AS9" s="42">
        <v>1766.1924353711122</v>
      </c>
      <c r="AT9" s="42">
        <v>1780.0865505618044</v>
      </c>
      <c r="AU9" s="42">
        <v>1789.3882545238948</v>
      </c>
      <c r="AV9" s="42">
        <v>1759.8880086767444</v>
      </c>
      <c r="AW9" s="42">
        <v>1720.3909783353508</v>
      </c>
      <c r="AX9" s="42">
        <v>1705.8407742046122</v>
      </c>
      <c r="AY9" s="42">
        <v>1455.824590520469</v>
      </c>
      <c r="AZ9" s="42">
        <v>1459.5931165319957</v>
      </c>
      <c r="BA9" s="42">
        <v>1490.6311042011901</v>
      </c>
      <c r="BB9" s="42">
        <v>1497.41</v>
      </c>
      <c r="BC9" s="15">
        <v>1414.7546294304507</v>
      </c>
      <c r="BD9" s="15">
        <v>1401.7158569076105</v>
      </c>
      <c r="BE9" s="15">
        <v>1316.4139965710885</v>
      </c>
      <c r="BF9" s="15">
        <v>1579.4950855609131</v>
      </c>
      <c r="BG9" s="15">
        <v>1506.9732723047703</v>
      </c>
      <c r="BH9" s="15">
        <v>1630.43691525393</v>
      </c>
      <c r="BI9" s="15">
        <v>1656.07</v>
      </c>
      <c r="BJ9" s="15">
        <v>1654.36</v>
      </c>
    </row>
    <row r="10" spans="1:62" x14ac:dyDescent="0.3">
      <c r="A10" s="58" t="s">
        <v>119</v>
      </c>
      <c r="B10" s="42">
        <f t="shared" ref="B10:BG10" si="3">B11-B9</f>
        <v>12326.440598727917</v>
      </c>
      <c r="C10" s="42">
        <f t="shared" si="3"/>
        <v>12485.508188305545</v>
      </c>
      <c r="D10" s="42">
        <f t="shared" si="3"/>
        <v>12493.154010731705</v>
      </c>
      <c r="E10" s="42">
        <f t="shared" si="3"/>
        <v>12671.525072974817</v>
      </c>
      <c r="F10" s="42">
        <f t="shared" si="3"/>
        <v>12584.040224301851</v>
      </c>
      <c r="G10" s="42">
        <f t="shared" si="3"/>
        <v>12325.200116945283</v>
      </c>
      <c r="H10" s="42">
        <f t="shared" si="3"/>
        <v>11964.385258795955</v>
      </c>
      <c r="I10" s="42">
        <f t="shared" si="3"/>
        <v>12086.788288603153</v>
      </c>
      <c r="J10" s="42">
        <f t="shared" si="3"/>
        <v>11950.93845254044</v>
      </c>
      <c r="K10" s="42">
        <f t="shared" si="3"/>
        <v>12002.255354665478</v>
      </c>
      <c r="L10" s="42">
        <f t="shared" si="3"/>
        <v>11833.129025269804</v>
      </c>
      <c r="M10" s="42">
        <f t="shared" si="3"/>
        <v>12009.56658513531</v>
      </c>
      <c r="N10" s="42">
        <f t="shared" si="3"/>
        <v>11997.794994477357</v>
      </c>
      <c r="O10" s="42">
        <f t="shared" si="3"/>
        <v>12089.553156501681</v>
      </c>
      <c r="P10" s="42">
        <f t="shared" si="3"/>
        <v>12282.000847022591</v>
      </c>
      <c r="Q10" s="42">
        <f t="shared" si="3"/>
        <v>12427.039308991889</v>
      </c>
      <c r="R10" s="42">
        <f t="shared" si="3"/>
        <v>12446.440962346993</v>
      </c>
      <c r="S10" s="42">
        <f t="shared" si="3"/>
        <v>12548.722339264856</v>
      </c>
      <c r="T10" s="42">
        <f t="shared" si="3"/>
        <v>12728.851028956407</v>
      </c>
      <c r="U10" s="42">
        <f t="shared" si="3"/>
        <v>12709.370517737769</v>
      </c>
      <c r="V10" s="42">
        <f t="shared" si="3"/>
        <v>12702.179638887888</v>
      </c>
      <c r="W10" s="42">
        <f t="shared" si="3"/>
        <v>12853.705604551298</v>
      </c>
      <c r="X10" s="42">
        <f t="shared" si="3"/>
        <v>13257.61985750297</v>
      </c>
      <c r="Y10" s="42">
        <f t="shared" si="3"/>
        <v>13410.409883206079</v>
      </c>
      <c r="Z10" s="42">
        <f t="shared" si="3"/>
        <v>13250.619271825108</v>
      </c>
      <c r="AA10" s="42">
        <f t="shared" si="3"/>
        <v>13349.610940274828</v>
      </c>
      <c r="AB10" s="42">
        <f t="shared" si="3"/>
        <v>13376.063528923103</v>
      </c>
      <c r="AC10" s="42">
        <f t="shared" si="3"/>
        <v>13570.202477223815</v>
      </c>
      <c r="AD10" s="42">
        <f t="shared" si="3"/>
        <v>13680.824313340503</v>
      </c>
      <c r="AE10" s="42">
        <f t="shared" si="3"/>
        <v>13900.971076642194</v>
      </c>
      <c r="AF10" s="42">
        <f t="shared" si="3"/>
        <v>14054.153298560044</v>
      </c>
      <c r="AG10" s="42">
        <f t="shared" si="3"/>
        <v>14279.924068563758</v>
      </c>
      <c r="AH10" s="42">
        <f t="shared" si="3"/>
        <v>14029.83097551593</v>
      </c>
      <c r="AI10" s="42">
        <f t="shared" si="3"/>
        <v>13833.938938687168</v>
      </c>
      <c r="AJ10" s="42">
        <f t="shared" si="3"/>
        <v>14150.024694738046</v>
      </c>
      <c r="AK10" s="42">
        <f t="shared" si="3"/>
        <v>14341.246035093693</v>
      </c>
      <c r="AL10" s="42">
        <f t="shared" si="3"/>
        <v>14422.47330046995</v>
      </c>
      <c r="AM10" s="42">
        <f t="shared" si="3"/>
        <v>14300.349404956931</v>
      </c>
      <c r="AN10" s="42">
        <f t="shared" si="3"/>
        <v>14442.648202393433</v>
      </c>
      <c r="AO10" s="42">
        <f t="shared" si="3"/>
        <v>14380.403297306304</v>
      </c>
      <c r="AP10" s="42">
        <f t="shared" si="3"/>
        <v>14528.506615079412</v>
      </c>
      <c r="AQ10" s="42">
        <f t="shared" si="3"/>
        <v>14543.733256892881</v>
      </c>
      <c r="AR10" s="42">
        <f t="shared" si="3"/>
        <v>14661.494600779337</v>
      </c>
      <c r="AS10" s="42">
        <f t="shared" si="3"/>
        <v>14762.506361124919</v>
      </c>
      <c r="AT10" s="42">
        <f t="shared" si="3"/>
        <v>14511.349699361239</v>
      </c>
      <c r="AU10" s="42">
        <f t="shared" si="3"/>
        <v>14523.317646175765</v>
      </c>
      <c r="AV10" s="42">
        <f t="shared" si="3"/>
        <v>14615.120573307044</v>
      </c>
      <c r="AW10" s="42">
        <f t="shared" si="3"/>
        <v>14699.87731345192</v>
      </c>
      <c r="AX10" s="42">
        <f t="shared" si="3"/>
        <v>14676.714400161829</v>
      </c>
      <c r="AY10" s="42">
        <f t="shared" si="3"/>
        <v>12692.390858910074</v>
      </c>
      <c r="AZ10" s="42">
        <f t="shared" si="3"/>
        <v>13231.276267374606</v>
      </c>
      <c r="BA10" s="42">
        <f t="shared" si="3"/>
        <v>13532.920131075329</v>
      </c>
      <c r="BB10" s="42">
        <f t="shared" si="3"/>
        <v>13497.942000000001</v>
      </c>
      <c r="BC10" s="42">
        <f t="shared" si="3"/>
        <v>13526.818127371216</v>
      </c>
      <c r="BD10" s="42">
        <f t="shared" si="3"/>
        <v>12880.291315151182</v>
      </c>
      <c r="BE10" s="42">
        <f t="shared" si="3"/>
        <v>13227.717229409805</v>
      </c>
      <c r="BF10" s="69">
        <f t="shared" si="3"/>
        <v>13334.7123988037</v>
      </c>
      <c r="BG10" s="69">
        <f t="shared" si="3"/>
        <v>14054.884850927741</v>
      </c>
      <c r="BH10" s="70">
        <f>BH11-BH9</f>
        <v>14134.966748752397</v>
      </c>
      <c r="BI10" s="70">
        <f>BI11-BI9</f>
        <v>14278.42</v>
      </c>
      <c r="BJ10" s="70">
        <f>BJ11-BJ9</f>
        <v>14537.92</v>
      </c>
    </row>
    <row r="11" spans="1:62" x14ac:dyDescent="0.3">
      <c r="A11" s="42" t="s">
        <v>47</v>
      </c>
      <c r="B11" s="42">
        <v>14437.740355897236</v>
      </c>
      <c r="C11" s="42">
        <v>14584.495164284137</v>
      </c>
      <c r="D11" s="42">
        <v>14548.509536032121</v>
      </c>
      <c r="E11" s="42">
        <v>14768.699092068233</v>
      </c>
      <c r="F11" s="42">
        <v>14615.501907136706</v>
      </c>
      <c r="G11" s="42">
        <v>14356.96046698648</v>
      </c>
      <c r="H11" s="42">
        <v>13829.797596080578</v>
      </c>
      <c r="I11" s="42">
        <v>13973.036886036474</v>
      </c>
      <c r="J11" s="42">
        <v>13797.252879668376</v>
      </c>
      <c r="K11" s="42">
        <v>13808.716760304625</v>
      </c>
      <c r="L11" s="42">
        <v>13647.783703945208</v>
      </c>
      <c r="M11" s="42">
        <v>13898.151274051343</v>
      </c>
      <c r="N11" s="42">
        <v>13903.593154386999</v>
      </c>
      <c r="O11" s="42">
        <v>13921.808207436383</v>
      </c>
      <c r="P11" s="42">
        <v>14118.385072295345</v>
      </c>
      <c r="Q11" s="42">
        <v>14336.414127909935</v>
      </c>
      <c r="R11" s="42">
        <v>14284.075696061267</v>
      </c>
      <c r="S11" s="42">
        <v>14330.015601664352</v>
      </c>
      <c r="T11" s="42">
        <v>14561.61505989471</v>
      </c>
      <c r="U11" s="42">
        <v>14523.850499719241</v>
      </c>
      <c r="V11" s="42">
        <v>14558.375007567811</v>
      </c>
      <c r="W11" s="42">
        <v>14691.538346723291</v>
      </c>
      <c r="X11" s="42">
        <v>15035.843184426829</v>
      </c>
      <c r="Y11" s="42">
        <v>15176.754800480037</v>
      </c>
      <c r="Z11" s="42">
        <v>15054.791334015114</v>
      </c>
      <c r="AA11" s="42">
        <v>15094.243115021973</v>
      </c>
      <c r="AB11" s="42">
        <v>15116.568655848223</v>
      </c>
      <c r="AC11" s="42">
        <v>15319.611066342213</v>
      </c>
      <c r="AD11" s="42">
        <v>15459.419715288492</v>
      </c>
      <c r="AE11" s="42">
        <v>15657.002770332387</v>
      </c>
      <c r="AF11" s="42">
        <v>15828.439253503115</v>
      </c>
      <c r="AG11" s="42">
        <v>16018.06828178533</v>
      </c>
      <c r="AH11" s="42">
        <v>15674.513347552022</v>
      </c>
      <c r="AI11" s="42">
        <v>15545.447354530606</v>
      </c>
      <c r="AJ11" s="42">
        <v>15833.195035280987</v>
      </c>
      <c r="AK11" s="42">
        <v>16068.61214496801</v>
      </c>
      <c r="AL11" s="42">
        <v>16212.250450626845</v>
      </c>
      <c r="AM11" s="42">
        <v>16099.707765312933</v>
      </c>
      <c r="AN11" s="42">
        <v>16191.669886665872</v>
      </c>
      <c r="AO11" s="42">
        <v>16171.025867909169</v>
      </c>
      <c r="AP11" s="42">
        <v>16377.523823614691</v>
      </c>
      <c r="AQ11" s="42">
        <v>16287.803465880726</v>
      </c>
      <c r="AR11" s="42">
        <v>16380.073776574245</v>
      </c>
      <c r="AS11" s="42">
        <v>16528.698796496032</v>
      </c>
      <c r="AT11" s="42">
        <v>16291.436249923043</v>
      </c>
      <c r="AU11" s="42">
        <v>16312.705900699659</v>
      </c>
      <c r="AV11" s="42">
        <v>16375.008581983788</v>
      </c>
      <c r="AW11" s="42">
        <v>16420.26829178727</v>
      </c>
      <c r="AX11" s="42">
        <v>16382.555174366442</v>
      </c>
      <c r="AY11" s="42">
        <v>14148.215449430543</v>
      </c>
      <c r="AZ11" s="42">
        <v>14690.869383906602</v>
      </c>
      <c r="BA11" s="42">
        <v>15023.551235276518</v>
      </c>
      <c r="BB11" s="42">
        <v>14995.352000000001</v>
      </c>
      <c r="BC11" s="42">
        <v>14941.572756801666</v>
      </c>
      <c r="BD11" s="69">
        <v>14282.007172058793</v>
      </c>
      <c r="BE11" s="70">
        <v>14544.131225980895</v>
      </c>
      <c r="BF11" s="15">
        <v>14914.207484364613</v>
      </c>
      <c r="BG11" s="69">
        <v>15561.858123232512</v>
      </c>
      <c r="BH11" s="70">
        <v>15765.403664006326</v>
      </c>
      <c r="BI11" s="15">
        <v>15934.49</v>
      </c>
      <c r="BJ11" s="15">
        <v>16192.28</v>
      </c>
    </row>
    <row r="12" spans="1:62" x14ac:dyDescent="0.3">
      <c r="A12" s="42"/>
      <c r="B12" s="71">
        <f>B9/B11</f>
        <v>0.146234778097179</v>
      </c>
      <c r="C12" s="71">
        <f t="shared" ref="C12:AZ12" si="4">C9/C11</f>
        <v>0.1439190696925037</v>
      </c>
      <c r="D12" s="71">
        <f t="shared" si="4"/>
        <v>0.14127602007682927</v>
      </c>
      <c r="E12" s="71">
        <f t="shared" si="4"/>
        <v>0.14200126944286762</v>
      </c>
      <c r="F12" s="71">
        <f t="shared" si="4"/>
        <v>0.13899363126509526</v>
      </c>
      <c r="G12" s="71">
        <f t="shared" si="4"/>
        <v>0.14151744407969824</v>
      </c>
      <c r="H12" s="71">
        <f t="shared" si="4"/>
        <v>0.13488356024915996</v>
      </c>
      <c r="I12" s="71">
        <f t="shared" si="4"/>
        <v>0.13499202877781605</v>
      </c>
      <c r="J12" s="71">
        <f t="shared" si="4"/>
        <v>0.13381753913118927</v>
      </c>
      <c r="K12" s="71">
        <f t="shared" si="4"/>
        <v>0.13082036781521295</v>
      </c>
      <c r="L12" s="71">
        <f t="shared" si="4"/>
        <v>0.13296332342597403</v>
      </c>
      <c r="M12" s="71">
        <f t="shared" si="4"/>
        <v>0.13588747536819021</v>
      </c>
      <c r="N12" s="71">
        <f t="shared" si="4"/>
        <v>0.13707234804323271</v>
      </c>
      <c r="O12" s="71">
        <f t="shared" si="4"/>
        <v>0.13161042183845026</v>
      </c>
      <c r="P12" s="71">
        <f t="shared" si="4"/>
        <v>0.13007041640168243</v>
      </c>
      <c r="Q12" s="71">
        <f t="shared" si="4"/>
        <v>0.13318357030443903</v>
      </c>
      <c r="R12" s="71">
        <f t="shared" si="4"/>
        <v>0.12864918758593458</v>
      </c>
      <c r="S12" s="71">
        <f t="shared" si="4"/>
        <v>0.12430504696677439</v>
      </c>
      <c r="T12" s="71">
        <f t="shared" si="4"/>
        <v>0.12586268922779462</v>
      </c>
      <c r="U12" s="71">
        <f t="shared" si="4"/>
        <v>0.1249310561284384</v>
      </c>
      <c r="V12" s="71">
        <f t="shared" si="4"/>
        <v>0.12750017551512616</v>
      </c>
      <c r="W12" s="71">
        <f t="shared" si="4"/>
        <v>0.12509464283445115</v>
      </c>
      <c r="X12" s="71">
        <f t="shared" si="4"/>
        <v>0.11826562069798842</v>
      </c>
      <c r="Y12" s="71">
        <f t="shared" si="4"/>
        <v>0.11638488863364181</v>
      </c>
      <c r="Z12" s="71">
        <f t="shared" si="4"/>
        <v>0.11984038982417648</v>
      </c>
      <c r="AA12" s="71">
        <f t="shared" si="4"/>
        <v>0.11558262056948487</v>
      </c>
      <c r="AB12" s="71">
        <f t="shared" si="4"/>
        <v>0.11513890265379517</v>
      </c>
      <c r="AC12" s="71">
        <f t="shared" si="4"/>
        <v>0.11419406025012724</v>
      </c>
      <c r="AD12" s="71">
        <f t="shared" si="4"/>
        <v>0.11504929904898425</v>
      </c>
      <c r="AE12" s="71">
        <f t="shared" si="4"/>
        <v>0.11215631238295515</v>
      </c>
      <c r="AF12" s="71">
        <f t="shared" si="4"/>
        <v>0.11209481405757611</v>
      </c>
      <c r="AG12" s="71">
        <f t="shared" si="4"/>
        <v>0.10851147483233498</v>
      </c>
      <c r="AH12" s="71">
        <f t="shared" si="4"/>
        <v>0.10492717289324653</v>
      </c>
      <c r="AI12" s="71">
        <f t="shared" si="4"/>
        <v>0.11009708352617029</v>
      </c>
      <c r="AJ12" s="71">
        <f t="shared" si="4"/>
        <v>0.10630642373774501</v>
      </c>
      <c r="AK12" s="71">
        <f t="shared" si="4"/>
        <v>0.10749939660565226</v>
      </c>
      <c r="AL12" s="71">
        <f t="shared" si="4"/>
        <v>0.11039658902430127</v>
      </c>
      <c r="AM12" s="71">
        <f t="shared" si="4"/>
        <v>0.11176341748467931</v>
      </c>
      <c r="AN12" s="71">
        <f t="shared" si="4"/>
        <v>0.10801984579198894</v>
      </c>
      <c r="AO12" s="71">
        <f t="shared" si="4"/>
        <v>0.11073030154235872</v>
      </c>
      <c r="AP12" s="71">
        <f t="shared" si="4"/>
        <v>0.11289968058963755</v>
      </c>
      <c r="AQ12" s="71">
        <f t="shared" si="4"/>
        <v>0.10707829405243494</v>
      </c>
      <c r="AR12" s="71">
        <f t="shared" si="4"/>
        <v>0.10491889104020478</v>
      </c>
      <c r="AS12" s="71">
        <f t="shared" si="4"/>
        <v>0.10685610870624206</v>
      </c>
      <c r="AT12" s="71">
        <f t="shared" si="4"/>
        <v>0.10926516994904076</v>
      </c>
      <c r="AU12" s="71">
        <f t="shared" si="4"/>
        <v>0.10969291455485305</v>
      </c>
      <c r="AV12" s="71">
        <f t="shared" si="4"/>
        <v>0.10747402053963008</v>
      </c>
      <c r="AW12" s="71">
        <f t="shared" si="4"/>
        <v>0.10477240370035966</v>
      </c>
      <c r="AX12" s="72">
        <f t="shared" si="4"/>
        <v>0.10412544050965369</v>
      </c>
      <c r="AY12" s="72">
        <f t="shared" si="4"/>
        <v>0.10289810723649002</v>
      </c>
      <c r="AZ12" s="72">
        <f t="shared" si="4"/>
        <v>9.9353760379282618E-2</v>
      </c>
      <c r="BA12" s="72">
        <f>BA9/BA11</f>
        <v>9.9219623966207621E-2</v>
      </c>
      <c r="BB12" s="73">
        <f>BB9/BB11</f>
        <v>9.9858276084482708E-2</v>
      </c>
      <c r="BC12" s="73">
        <f t="shared" ref="BC12:BI12" si="5">BC9/BC11</f>
        <v>9.4685790609722098E-2</v>
      </c>
      <c r="BD12" s="73">
        <f t="shared" si="5"/>
        <v>9.8145578560548299E-2</v>
      </c>
      <c r="BE12" s="73">
        <f t="shared" si="5"/>
        <v>9.0511696856771601E-2</v>
      </c>
      <c r="BF12" s="74">
        <f t="shared" si="5"/>
        <v>0.1059053984073096</v>
      </c>
      <c r="BG12" s="74">
        <f t="shared" si="5"/>
        <v>9.6837617999806155E-2</v>
      </c>
      <c r="BH12" s="73">
        <f t="shared" si="5"/>
        <v>0.1034186596170923</v>
      </c>
      <c r="BI12" s="73">
        <f t="shared" si="5"/>
        <v>0.10392990299658163</v>
      </c>
      <c r="BJ12" s="73">
        <f>BJ9/BJ11</f>
        <v>0.10216967591963577</v>
      </c>
    </row>
    <row r="13" spans="1:62" s="16" customFormat="1" x14ac:dyDescent="0.3">
      <c r="A13" s="41" t="s">
        <v>120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53"/>
      <c r="AW13" s="59"/>
      <c r="AX13" s="5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B8CE-0C34-45C6-97E5-F71CFCC6AD27}">
  <dimension ref="A1:G32"/>
  <sheetViews>
    <sheetView zoomScale="80" zoomScaleNormal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N10" sqref="N10"/>
    </sheetView>
  </sheetViews>
  <sheetFormatPr defaultRowHeight="14.4" x14ac:dyDescent="0.3"/>
  <cols>
    <col min="1" max="1" width="64.44140625" bestFit="1" customWidth="1"/>
    <col min="2" max="2" width="9.6640625" bestFit="1" customWidth="1"/>
    <col min="7" max="7" width="8.33203125" bestFit="1" customWidth="1"/>
  </cols>
  <sheetData>
    <row r="1" spans="1:7" ht="25.8" x14ac:dyDescent="0.5">
      <c r="A1" s="1" t="s">
        <v>121</v>
      </c>
    </row>
    <row r="3" spans="1:7" s="75" customFormat="1" x14ac:dyDescent="0.3">
      <c r="B3" s="75" t="s">
        <v>50</v>
      </c>
      <c r="C3" s="75" t="s">
        <v>51</v>
      </c>
      <c r="D3" s="76" t="s">
        <v>39</v>
      </c>
      <c r="E3" s="75" t="s">
        <v>41</v>
      </c>
    </row>
    <row r="4" spans="1:7" x14ac:dyDescent="0.3">
      <c r="A4" s="16" t="s">
        <v>122</v>
      </c>
      <c r="B4" s="60">
        <f>370754/1000</f>
        <v>370.75400000000002</v>
      </c>
      <c r="C4" s="84">
        <f>354675/1000</f>
        <v>354.67500000000001</v>
      </c>
      <c r="D4" s="85">
        <v>400.459</v>
      </c>
      <c r="E4" s="59">
        <v>370.35578637557984</v>
      </c>
      <c r="F4" s="86"/>
      <c r="G4" s="86"/>
    </row>
    <row r="5" spans="1:7" x14ac:dyDescent="0.3">
      <c r="A5" s="16" t="s">
        <v>123</v>
      </c>
      <c r="B5" s="87">
        <f>245764/1000</f>
        <v>245.76400000000001</v>
      </c>
      <c r="C5" s="88">
        <f>213496/1000</f>
        <v>213.49600000000001</v>
      </c>
      <c r="D5" s="85">
        <v>178.4</v>
      </c>
      <c r="E5" s="59">
        <v>231.71521117635001</v>
      </c>
      <c r="F5" s="86"/>
      <c r="G5" s="86"/>
    </row>
    <row r="6" spans="1:7" x14ac:dyDescent="0.3">
      <c r="A6" s="16" t="s">
        <v>124</v>
      </c>
      <c r="B6" s="60">
        <f>101660/1000</f>
        <v>101.66</v>
      </c>
      <c r="C6" s="88">
        <f>87500/1000</f>
        <v>87.5</v>
      </c>
      <c r="D6" s="85">
        <v>73.245000000000005</v>
      </c>
      <c r="E6" s="59">
        <v>84.535622040730019</v>
      </c>
      <c r="F6" s="86"/>
      <c r="G6" s="86"/>
    </row>
    <row r="7" spans="1:7" x14ac:dyDescent="0.3">
      <c r="A7" s="16" t="s">
        <v>125</v>
      </c>
      <c r="B7" s="60">
        <f>64442/1000</f>
        <v>64.441999999999993</v>
      </c>
      <c r="C7" s="88">
        <f>45376/1000</f>
        <v>45.375999999999998</v>
      </c>
      <c r="D7" s="85">
        <v>64.885000000000005</v>
      </c>
      <c r="E7" s="59">
        <v>59.665628731180014</v>
      </c>
      <c r="F7" s="86"/>
      <c r="G7" s="86"/>
    </row>
    <row r="8" spans="1:7" x14ac:dyDescent="0.3">
      <c r="A8" s="89" t="s">
        <v>126</v>
      </c>
      <c r="B8" s="60">
        <f>243647/1000</f>
        <v>243.64699999999999</v>
      </c>
      <c r="C8" s="90">
        <f>210516/1000</f>
        <v>210.51599999999999</v>
      </c>
      <c r="D8" s="85">
        <v>199.34800000000001</v>
      </c>
      <c r="E8" s="59">
        <v>219.73756083725996</v>
      </c>
      <c r="F8" s="86"/>
      <c r="G8" s="86"/>
    </row>
    <row r="9" spans="1:7" x14ac:dyDescent="0.3">
      <c r="A9" s="16" t="s">
        <v>127</v>
      </c>
      <c r="B9" s="60">
        <f>122787/1000</f>
        <v>122.78700000000001</v>
      </c>
      <c r="C9" s="90">
        <f>92224/1000</f>
        <v>92.224000000000004</v>
      </c>
      <c r="D9" s="85">
        <v>121.807</v>
      </c>
      <c r="E9" s="59">
        <v>101.42621694443999</v>
      </c>
      <c r="F9" s="86"/>
      <c r="G9" s="86"/>
    </row>
    <row r="10" spans="1:7" x14ac:dyDescent="0.3">
      <c r="A10" s="16" t="s">
        <v>128</v>
      </c>
      <c r="B10" s="87">
        <f>238967/1000</f>
        <v>238.96700000000001</v>
      </c>
      <c r="C10" s="90">
        <f>205432/1000</f>
        <v>205.43199999999999</v>
      </c>
      <c r="D10" s="85">
        <v>209.58699999999999</v>
      </c>
      <c r="E10" s="59">
        <v>271.24896436371995</v>
      </c>
      <c r="F10" s="86"/>
      <c r="G10" s="86"/>
    </row>
    <row r="11" spans="1:7" x14ac:dyDescent="0.3">
      <c r="A11" s="16" t="s">
        <v>129</v>
      </c>
      <c r="B11" s="60">
        <f>117821/1000</f>
        <v>117.821</v>
      </c>
      <c r="C11" s="90">
        <f>121805/1000</f>
        <v>121.80500000000001</v>
      </c>
      <c r="D11" s="85">
        <v>176.36200000000002</v>
      </c>
      <c r="E11" s="59">
        <v>116.70336047489002</v>
      </c>
      <c r="F11" s="86"/>
      <c r="G11" s="86"/>
    </row>
    <row r="12" spans="1:7" x14ac:dyDescent="0.3">
      <c r="A12" s="16" t="s">
        <v>130</v>
      </c>
      <c r="B12" s="60">
        <f>101189/1000</f>
        <v>101.18899999999999</v>
      </c>
      <c r="C12" s="90">
        <f>81587/1000</f>
        <v>81.587000000000003</v>
      </c>
      <c r="D12" s="85">
        <v>82.743938745310004</v>
      </c>
      <c r="E12" s="59">
        <v>111.18311189478</v>
      </c>
      <c r="F12" s="86"/>
      <c r="G12" s="86"/>
    </row>
    <row r="13" spans="1:7" x14ac:dyDescent="0.3">
      <c r="A13" s="16" t="s">
        <v>131</v>
      </c>
      <c r="B13" s="60">
        <f>77574/1000</f>
        <v>77.573999999999998</v>
      </c>
      <c r="C13" s="90">
        <f>64868/1000</f>
        <v>64.867999999999995</v>
      </c>
      <c r="D13" s="85">
        <v>51.731999999999999</v>
      </c>
      <c r="E13" s="59">
        <v>52.810682870900003</v>
      </c>
      <c r="F13" s="86"/>
      <c r="G13" s="86"/>
    </row>
    <row r="14" spans="1:7" x14ac:dyDescent="0.3">
      <c r="A14" s="16"/>
      <c r="B14" s="59">
        <f>SUM(B4:B13)</f>
        <v>1684.6050000000002</v>
      </c>
      <c r="C14" s="59">
        <f>SUM(C4:C13)</f>
        <v>1477.479</v>
      </c>
      <c r="D14" s="85">
        <f>SUM(D4:D13)</f>
        <v>1558.5689387453101</v>
      </c>
      <c r="E14" s="85">
        <f>SUM(E4:E13)</f>
        <v>1619.38214570983</v>
      </c>
      <c r="F14" s="86"/>
      <c r="G14" s="86"/>
    </row>
    <row r="16" spans="1:7" x14ac:dyDescent="0.3">
      <c r="A16" s="57" t="s">
        <v>60</v>
      </c>
    </row>
    <row r="20" spans="1:7" x14ac:dyDescent="0.3">
      <c r="A20" s="57"/>
      <c r="B20" s="57"/>
      <c r="C20" s="57"/>
      <c r="D20" s="57"/>
    </row>
    <row r="21" spans="1:7" x14ac:dyDescent="0.3">
      <c r="B21" s="78"/>
      <c r="C21" s="78"/>
      <c r="D21" s="78"/>
      <c r="F21" s="57"/>
      <c r="G21" s="57"/>
    </row>
    <row r="22" spans="1:7" x14ac:dyDescent="0.3">
      <c r="B22" s="78"/>
      <c r="C22" s="78"/>
      <c r="D22" s="78"/>
      <c r="F22" s="57"/>
      <c r="G22" s="57"/>
    </row>
    <row r="23" spans="1:7" x14ac:dyDescent="0.3">
      <c r="B23" s="78"/>
      <c r="C23" s="78"/>
      <c r="D23" s="78"/>
      <c r="F23" s="57"/>
      <c r="G23" s="57"/>
    </row>
    <row r="24" spans="1:7" x14ac:dyDescent="0.3">
      <c r="B24" s="78"/>
      <c r="C24" s="78"/>
      <c r="D24" s="78"/>
      <c r="F24" s="57"/>
      <c r="G24" s="57"/>
    </row>
    <row r="25" spans="1:7" x14ac:dyDescent="0.3">
      <c r="A25" s="77"/>
      <c r="B25" s="78"/>
      <c r="C25" s="78"/>
      <c r="D25" s="78"/>
      <c r="F25" s="57"/>
      <c r="G25" s="57"/>
    </row>
    <row r="26" spans="1:7" x14ac:dyDescent="0.3">
      <c r="B26" s="78"/>
      <c r="C26" s="78"/>
      <c r="D26" s="78"/>
      <c r="F26" s="57"/>
      <c r="G26" s="57"/>
    </row>
    <row r="27" spans="1:7" x14ac:dyDescent="0.3">
      <c r="B27" s="78"/>
      <c r="C27" s="78"/>
      <c r="D27" s="78"/>
      <c r="F27" s="57"/>
      <c r="G27" s="57"/>
    </row>
    <row r="28" spans="1:7" x14ac:dyDescent="0.3">
      <c r="B28" s="78"/>
      <c r="C28" s="78"/>
      <c r="D28" s="78"/>
      <c r="F28" s="57"/>
      <c r="G28" s="57"/>
    </row>
    <row r="29" spans="1:7" x14ac:dyDescent="0.3">
      <c r="B29" s="78"/>
      <c r="C29" s="78"/>
      <c r="D29" s="78"/>
    </row>
    <row r="30" spans="1:7" x14ac:dyDescent="0.3">
      <c r="B30" s="78"/>
      <c r="C30" s="78"/>
      <c r="D30" s="78"/>
    </row>
    <row r="31" spans="1:7" x14ac:dyDescent="0.3">
      <c r="B31" s="78"/>
      <c r="C31" s="78"/>
      <c r="D31" s="78"/>
    </row>
    <row r="32" spans="1:7" x14ac:dyDescent="0.3">
      <c r="A32" s="5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BA9C-384B-452A-8559-2774838785FC}">
  <dimension ref="A1:O79"/>
  <sheetViews>
    <sheetView zoomScale="80" zoomScaleNormal="80" workbookViewId="0">
      <pane xSplit="1" ySplit="3" topLeftCell="B37" activePane="bottomRight" state="frozen"/>
      <selection activeCell="P5" sqref="P5:P10"/>
      <selection pane="topRight" activeCell="P5" sqref="P5:P10"/>
      <selection pane="bottomLeft" activeCell="P5" sqref="P5:P10"/>
      <selection pane="bottomRight" activeCell="W56" sqref="W56"/>
    </sheetView>
  </sheetViews>
  <sheetFormatPr defaultColWidth="9.109375" defaultRowHeight="14.4" x14ac:dyDescent="0.3"/>
  <cols>
    <col min="2" max="2" width="11.21875" style="42" bestFit="1" customWidth="1"/>
    <col min="3" max="3" width="10.77734375" style="42" customWidth="1"/>
    <col min="4" max="4" width="10.77734375" style="71" customWidth="1"/>
  </cols>
  <sheetData>
    <row r="1" spans="1:6" ht="25.8" x14ac:dyDescent="0.5">
      <c r="A1" s="1" t="s">
        <v>132</v>
      </c>
    </row>
    <row r="2" spans="1:6" x14ac:dyDescent="0.3">
      <c r="E2" s="49"/>
      <c r="F2" s="42"/>
    </row>
    <row r="3" spans="1:6" x14ac:dyDescent="0.3">
      <c r="B3" s="42" t="s">
        <v>133</v>
      </c>
      <c r="E3" s="49"/>
      <c r="F3" s="58"/>
    </row>
    <row r="4" spans="1:6" x14ac:dyDescent="0.3">
      <c r="A4">
        <v>2010</v>
      </c>
      <c r="B4" s="42">
        <v>491000</v>
      </c>
      <c r="E4" s="49"/>
      <c r="F4" s="42"/>
    </row>
    <row r="5" spans="1:6" x14ac:dyDescent="0.3">
      <c r="B5" s="42">
        <v>497000</v>
      </c>
      <c r="C5" s="42">
        <f t="shared" ref="C5:C54" si="0">B5-B4</f>
        <v>6000</v>
      </c>
      <c r="D5" s="71">
        <f t="shared" ref="D5:D55" si="1">C5/B4</f>
        <v>1.2219959266802444E-2</v>
      </c>
      <c r="E5" s="49"/>
      <c r="F5" s="42"/>
    </row>
    <row r="6" spans="1:6" x14ac:dyDescent="0.3">
      <c r="B6" s="42">
        <v>505000</v>
      </c>
      <c r="C6" s="42">
        <f t="shared" si="0"/>
        <v>8000</v>
      </c>
      <c r="D6" s="71">
        <f t="shared" si="1"/>
        <v>1.6096579476861168E-2</v>
      </c>
      <c r="E6" s="49"/>
      <c r="F6" s="42"/>
    </row>
    <row r="7" spans="1:6" x14ac:dyDescent="0.3">
      <c r="B7" s="42">
        <v>504000</v>
      </c>
      <c r="C7" s="42">
        <f t="shared" si="0"/>
        <v>-1000</v>
      </c>
      <c r="D7" s="71">
        <f t="shared" si="1"/>
        <v>-1.9801980198019802E-3</v>
      </c>
      <c r="E7" s="49"/>
      <c r="F7" s="42"/>
    </row>
    <row r="8" spans="1:6" x14ac:dyDescent="0.3">
      <c r="A8">
        <v>2011</v>
      </c>
      <c r="B8" s="42">
        <v>511000</v>
      </c>
      <c r="C8" s="42">
        <f t="shared" si="0"/>
        <v>7000</v>
      </c>
      <c r="D8" s="71">
        <f t="shared" si="1"/>
        <v>1.3888888888888888E-2</v>
      </c>
      <c r="E8" s="49"/>
      <c r="F8" s="42"/>
    </row>
    <row r="9" spans="1:6" x14ac:dyDescent="0.3">
      <c r="B9" s="42">
        <v>517000</v>
      </c>
      <c r="C9" s="42">
        <f t="shared" si="0"/>
        <v>6000</v>
      </c>
      <c r="D9" s="71">
        <f t="shared" si="1"/>
        <v>1.1741682974559686E-2</v>
      </c>
      <c r="E9" s="49"/>
      <c r="F9" s="42"/>
    </row>
    <row r="10" spans="1:6" x14ac:dyDescent="0.3">
      <c r="B10" s="42">
        <v>519000</v>
      </c>
      <c r="C10" s="42">
        <f t="shared" si="0"/>
        <v>2000</v>
      </c>
      <c r="D10" s="71">
        <f t="shared" si="1"/>
        <v>3.8684719535783366E-3</v>
      </c>
      <c r="E10" s="49"/>
      <c r="F10" s="42"/>
    </row>
    <row r="11" spans="1:6" x14ac:dyDescent="0.3">
      <c r="B11" s="42">
        <v>518000</v>
      </c>
      <c r="C11" s="42">
        <f t="shared" si="0"/>
        <v>-1000</v>
      </c>
      <c r="D11" s="71">
        <f t="shared" si="1"/>
        <v>-1.9267822736030828E-3</v>
      </c>
      <c r="E11" s="49"/>
      <c r="F11" s="42"/>
    </row>
    <row r="12" spans="1:6" x14ac:dyDescent="0.3">
      <c r="A12">
        <v>2012</v>
      </c>
      <c r="B12" s="42">
        <v>523000</v>
      </c>
      <c r="C12" s="42">
        <f t="shared" si="0"/>
        <v>5000</v>
      </c>
      <c r="D12" s="71">
        <f t="shared" si="1"/>
        <v>9.6525096525096523E-3</v>
      </c>
      <c r="E12" s="49"/>
      <c r="F12" s="42"/>
    </row>
    <row r="13" spans="1:6" x14ac:dyDescent="0.3">
      <c r="B13" s="42">
        <v>534000</v>
      </c>
      <c r="C13" s="42">
        <f t="shared" si="0"/>
        <v>11000</v>
      </c>
      <c r="D13" s="71">
        <f t="shared" si="1"/>
        <v>2.1032504780114723E-2</v>
      </c>
      <c r="E13" s="49"/>
      <c r="F13" s="42"/>
    </row>
    <row r="14" spans="1:6" x14ac:dyDescent="0.3">
      <c r="B14" s="42">
        <v>518000</v>
      </c>
      <c r="C14" s="42">
        <f t="shared" si="0"/>
        <v>-16000</v>
      </c>
      <c r="D14" s="71">
        <f t="shared" si="1"/>
        <v>-2.9962546816479401E-2</v>
      </c>
      <c r="E14" s="49"/>
      <c r="F14" s="42"/>
    </row>
    <row r="15" spans="1:6" x14ac:dyDescent="0.3">
      <c r="B15" s="42">
        <v>515000</v>
      </c>
      <c r="C15" s="42">
        <f t="shared" si="0"/>
        <v>-3000</v>
      </c>
      <c r="D15" s="71">
        <f t="shared" si="1"/>
        <v>-5.7915057915057912E-3</v>
      </c>
      <c r="E15" s="49"/>
      <c r="F15" s="42"/>
    </row>
    <row r="16" spans="1:6" x14ac:dyDescent="0.3">
      <c r="A16">
        <v>2013</v>
      </c>
      <c r="B16" s="42">
        <v>515000</v>
      </c>
      <c r="C16" s="42">
        <f t="shared" si="0"/>
        <v>0</v>
      </c>
      <c r="D16" s="71">
        <f t="shared" si="1"/>
        <v>0</v>
      </c>
      <c r="E16" s="49"/>
      <c r="F16" s="42"/>
    </row>
    <row r="17" spans="1:15" x14ac:dyDescent="0.3">
      <c r="B17" s="42">
        <v>511000</v>
      </c>
      <c r="C17" s="42">
        <f t="shared" si="0"/>
        <v>-4000</v>
      </c>
      <c r="D17" s="71">
        <f t="shared" si="1"/>
        <v>-7.7669902912621356E-3</v>
      </c>
      <c r="E17" s="49"/>
      <c r="F17" s="42"/>
    </row>
    <row r="18" spans="1:15" x14ac:dyDescent="0.3">
      <c r="B18" s="42">
        <v>507000</v>
      </c>
      <c r="C18" s="42">
        <f t="shared" si="0"/>
        <v>-4000</v>
      </c>
      <c r="D18" s="71">
        <f t="shared" si="1"/>
        <v>-7.8277886497064575E-3</v>
      </c>
      <c r="E18" s="79"/>
      <c r="F18" s="42"/>
    </row>
    <row r="19" spans="1:15" x14ac:dyDescent="0.3">
      <c r="B19" s="42">
        <v>499000</v>
      </c>
      <c r="C19" s="42">
        <f t="shared" si="0"/>
        <v>-8000</v>
      </c>
      <c r="D19" s="71">
        <f t="shared" si="1"/>
        <v>-1.5779092702169626E-2</v>
      </c>
      <c r="E19" s="79"/>
      <c r="F19" s="42"/>
    </row>
    <row r="20" spans="1:15" x14ac:dyDescent="0.3">
      <c r="A20">
        <v>2014</v>
      </c>
      <c r="B20" s="42">
        <v>491000</v>
      </c>
      <c r="C20" s="42">
        <f t="shared" si="0"/>
        <v>-8000</v>
      </c>
      <c r="D20" s="71">
        <f t="shared" si="1"/>
        <v>-1.6032064128256512E-2</v>
      </c>
      <c r="E20" s="49"/>
      <c r="F20" s="42"/>
    </row>
    <row r="21" spans="1:15" x14ac:dyDescent="0.3">
      <c r="B21" s="42">
        <v>491000</v>
      </c>
      <c r="C21" s="42">
        <f t="shared" si="0"/>
        <v>0</v>
      </c>
      <c r="D21" s="71">
        <f t="shared" si="1"/>
        <v>0</v>
      </c>
      <c r="E21" s="79"/>
      <c r="F21" s="42"/>
    </row>
    <row r="22" spans="1:15" x14ac:dyDescent="0.3">
      <c r="B22" s="42">
        <v>498000</v>
      </c>
      <c r="C22" s="42">
        <f t="shared" si="0"/>
        <v>7000</v>
      </c>
      <c r="D22" s="71">
        <f t="shared" si="1"/>
        <v>1.4256619144602852E-2</v>
      </c>
      <c r="E22" s="79"/>
      <c r="F22" s="42"/>
    </row>
    <row r="23" spans="1:15" x14ac:dyDescent="0.3">
      <c r="B23" s="42">
        <v>491000</v>
      </c>
      <c r="C23" s="42">
        <f t="shared" si="0"/>
        <v>-7000</v>
      </c>
      <c r="D23" s="71">
        <f t="shared" si="1"/>
        <v>-1.4056224899598393E-2</v>
      </c>
      <c r="E23" s="79"/>
      <c r="F23" s="42"/>
    </row>
    <row r="24" spans="1:15" x14ac:dyDescent="0.3">
      <c r="A24">
        <v>2015</v>
      </c>
      <c r="B24" s="42">
        <v>490000</v>
      </c>
      <c r="C24" s="42">
        <f t="shared" si="0"/>
        <v>-1000</v>
      </c>
      <c r="D24" s="71">
        <f t="shared" si="1"/>
        <v>-2.0366598778004071E-3</v>
      </c>
      <c r="E24" s="49"/>
      <c r="F24" s="42"/>
      <c r="G24" s="42"/>
    </row>
    <row r="25" spans="1:15" x14ac:dyDescent="0.3">
      <c r="B25" s="42">
        <v>489000</v>
      </c>
      <c r="C25" s="42">
        <f t="shared" si="0"/>
        <v>-1000</v>
      </c>
      <c r="D25" s="71">
        <f t="shared" si="1"/>
        <v>-2.0408163265306124E-3</v>
      </c>
      <c r="E25" s="79"/>
      <c r="F25" s="42"/>
      <c r="G25" s="42"/>
    </row>
    <row r="26" spans="1:15" x14ac:dyDescent="0.3">
      <c r="B26" s="42">
        <v>476000</v>
      </c>
      <c r="C26" s="42">
        <f t="shared" si="0"/>
        <v>-13000</v>
      </c>
      <c r="D26" s="71">
        <f t="shared" si="1"/>
        <v>-2.6584867075664622E-2</v>
      </c>
      <c r="E26" s="79"/>
      <c r="F26" s="42"/>
      <c r="G26" s="42"/>
    </row>
    <row r="27" spans="1:15" x14ac:dyDescent="0.3">
      <c r="B27" s="42">
        <v>459000</v>
      </c>
      <c r="C27" s="42">
        <f t="shared" si="0"/>
        <v>-17000</v>
      </c>
      <c r="D27" s="71">
        <f t="shared" si="1"/>
        <v>-3.5714285714285712E-2</v>
      </c>
      <c r="E27" s="79"/>
      <c r="F27" s="42"/>
      <c r="G27" s="42"/>
      <c r="O27" s="62"/>
    </row>
    <row r="28" spans="1:15" x14ac:dyDescent="0.3">
      <c r="A28">
        <v>2016</v>
      </c>
      <c r="B28" s="68">
        <v>458000</v>
      </c>
      <c r="C28" s="42">
        <f t="shared" si="0"/>
        <v>-1000</v>
      </c>
      <c r="D28" s="71">
        <f t="shared" si="1"/>
        <v>-2.1786492374727671E-3</v>
      </c>
      <c r="E28" s="49"/>
      <c r="F28" s="42"/>
      <c r="G28" s="42"/>
    </row>
    <row r="29" spans="1:15" x14ac:dyDescent="0.3">
      <c r="B29" s="68">
        <v>458000</v>
      </c>
      <c r="C29" s="42">
        <f t="shared" si="0"/>
        <v>0</v>
      </c>
      <c r="D29" s="71">
        <f t="shared" si="1"/>
        <v>0</v>
      </c>
      <c r="G29" s="42"/>
    </row>
    <row r="30" spans="1:15" x14ac:dyDescent="0.3">
      <c r="B30" s="68">
        <v>458000</v>
      </c>
      <c r="C30" s="42">
        <f t="shared" si="0"/>
        <v>0</v>
      </c>
      <c r="D30" s="71">
        <f t="shared" si="1"/>
        <v>0</v>
      </c>
      <c r="G30" s="42"/>
    </row>
    <row r="31" spans="1:15" x14ac:dyDescent="0.3">
      <c r="B31" s="68">
        <v>456000</v>
      </c>
      <c r="C31" s="42">
        <f t="shared" si="0"/>
        <v>-2000</v>
      </c>
      <c r="D31" s="71">
        <f t="shared" si="1"/>
        <v>-4.3668122270742356E-3</v>
      </c>
      <c r="G31" s="42"/>
    </row>
    <row r="32" spans="1:15" x14ac:dyDescent="0.3">
      <c r="A32">
        <v>2017</v>
      </c>
      <c r="B32" s="42">
        <v>464000</v>
      </c>
      <c r="C32" s="42">
        <f t="shared" si="0"/>
        <v>8000</v>
      </c>
      <c r="D32" s="71">
        <f t="shared" si="1"/>
        <v>1.7543859649122806E-2</v>
      </c>
    </row>
    <row r="33" spans="1:15" x14ac:dyDescent="0.3">
      <c r="B33" s="42">
        <v>471000</v>
      </c>
      <c r="C33" s="42">
        <f t="shared" si="0"/>
        <v>7000</v>
      </c>
      <c r="D33" s="71">
        <f t="shared" si="1"/>
        <v>1.5086206896551725E-2</v>
      </c>
      <c r="E33" s="62"/>
      <c r="F33" s="62"/>
      <c r="G33" s="62"/>
      <c r="H33" s="62"/>
      <c r="I33" s="62"/>
      <c r="J33" s="62"/>
      <c r="K33" s="62"/>
      <c r="L33" s="62"/>
    </row>
    <row r="34" spans="1:15" x14ac:dyDescent="0.3">
      <c r="B34" s="42">
        <v>460000</v>
      </c>
      <c r="C34" s="42">
        <f t="shared" si="0"/>
        <v>-11000</v>
      </c>
      <c r="D34" s="71">
        <f t="shared" si="1"/>
        <v>-2.3354564755838639E-2</v>
      </c>
    </row>
    <row r="35" spans="1:15" x14ac:dyDescent="0.3">
      <c r="B35" s="42">
        <v>457000</v>
      </c>
      <c r="C35" s="42">
        <f t="shared" si="0"/>
        <v>-3000</v>
      </c>
      <c r="D35" s="71">
        <f t="shared" si="1"/>
        <v>-6.5217391304347823E-3</v>
      </c>
    </row>
    <row r="36" spans="1:15" x14ac:dyDescent="0.3">
      <c r="A36">
        <v>2018</v>
      </c>
      <c r="B36" s="42">
        <v>454000</v>
      </c>
      <c r="C36" s="42">
        <f t="shared" si="0"/>
        <v>-3000</v>
      </c>
      <c r="D36" s="71">
        <f t="shared" si="1"/>
        <v>-6.5645514223194746E-3</v>
      </c>
    </row>
    <row r="37" spans="1:15" x14ac:dyDescent="0.3">
      <c r="B37" s="42">
        <v>459000</v>
      </c>
      <c r="C37" s="42">
        <f t="shared" si="0"/>
        <v>5000</v>
      </c>
      <c r="D37" s="71">
        <f t="shared" si="1"/>
        <v>1.1013215859030838E-2</v>
      </c>
    </row>
    <row r="38" spans="1:15" x14ac:dyDescent="0.3">
      <c r="B38" s="42">
        <v>456000</v>
      </c>
      <c r="C38" s="42">
        <f t="shared" si="0"/>
        <v>-3000</v>
      </c>
      <c r="D38" s="71">
        <f t="shared" si="1"/>
        <v>-6.5359477124183009E-3</v>
      </c>
    </row>
    <row r="39" spans="1:15" x14ac:dyDescent="0.3">
      <c r="B39" s="42">
        <v>453000</v>
      </c>
      <c r="C39" s="42">
        <f t="shared" si="0"/>
        <v>-3000</v>
      </c>
      <c r="D39" s="71">
        <f t="shared" si="1"/>
        <v>-6.5789473684210523E-3</v>
      </c>
    </row>
    <row r="40" spans="1:15" x14ac:dyDescent="0.3">
      <c r="A40">
        <v>2019</v>
      </c>
      <c r="B40" s="42">
        <v>455000</v>
      </c>
      <c r="C40" s="42">
        <f t="shared" si="0"/>
        <v>2000</v>
      </c>
      <c r="D40" s="71">
        <f t="shared" si="1"/>
        <v>4.4150110375275938E-3</v>
      </c>
    </row>
    <row r="41" spans="1:15" s="16" customFormat="1" x14ac:dyDescent="0.3">
      <c r="A41"/>
      <c r="B41" s="42">
        <v>462000</v>
      </c>
      <c r="C41" s="42">
        <f t="shared" si="0"/>
        <v>7000</v>
      </c>
      <c r="D41" s="71">
        <f t="shared" si="1"/>
        <v>1.5384615384615385E-2</v>
      </c>
      <c r="O41" s="63"/>
    </row>
    <row r="42" spans="1:15" x14ac:dyDescent="0.3">
      <c r="B42" s="42">
        <v>463000</v>
      </c>
      <c r="C42" s="42">
        <f t="shared" si="0"/>
        <v>1000</v>
      </c>
      <c r="D42" s="71">
        <f t="shared" si="1"/>
        <v>2.1645021645021645E-3</v>
      </c>
      <c r="O42" s="62"/>
    </row>
    <row r="43" spans="1:15" x14ac:dyDescent="0.3">
      <c r="B43" s="42">
        <v>452000</v>
      </c>
      <c r="C43" s="42">
        <f t="shared" si="0"/>
        <v>-11000</v>
      </c>
      <c r="D43" s="71">
        <f t="shared" si="1"/>
        <v>-2.3758099352051837E-2</v>
      </c>
    </row>
    <row r="44" spans="1:15" x14ac:dyDescent="0.3">
      <c r="A44">
        <v>2020</v>
      </c>
      <c r="B44" s="42">
        <v>456000</v>
      </c>
      <c r="C44" s="42">
        <f t="shared" si="0"/>
        <v>4000</v>
      </c>
      <c r="D44" s="71">
        <f t="shared" si="1"/>
        <v>8.8495575221238937E-3</v>
      </c>
    </row>
    <row r="45" spans="1:15" x14ac:dyDescent="0.3">
      <c r="B45" s="42">
        <v>452000</v>
      </c>
      <c r="C45" s="42">
        <f t="shared" si="0"/>
        <v>-4000</v>
      </c>
      <c r="D45" s="71">
        <f t="shared" si="1"/>
        <v>-8.771929824561403E-3</v>
      </c>
    </row>
    <row r="46" spans="1:15" x14ac:dyDescent="0.3">
      <c r="B46" s="42">
        <v>453000</v>
      </c>
      <c r="C46" s="42">
        <f t="shared" si="0"/>
        <v>1000</v>
      </c>
      <c r="D46" s="71">
        <f t="shared" si="1"/>
        <v>2.2123893805309734E-3</v>
      </c>
      <c r="E46" s="42" t="s">
        <v>134</v>
      </c>
    </row>
    <row r="47" spans="1:15" x14ac:dyDescent="0.3">
      <c r="B47" s="42">
        <v>452000</v>
      </c>
      <c r="C47" s="42">
        <f t="shared" si="0"/>
        <v>-1000</v>
      </c>
      <c r="D47" s="71">
        <f t="shared" si="1"/>
        <v>-2.2075055187637969E-3</v>
      </c>
      <c r="O47" s="62"/>
    </row>
    <row r="48" spans="1:15" x14ac:dyDescent="0.3">
      <c r="A48" s="16">
        <v>2021</v>
      </c>
      <c r="B48" s="42">
        <v>459000</v>
      </c>
      <c r="C48" s="42">
        <f t="shared" si="0"/>
        <v>7000</v>
      </c>
      <c r="D48" s="71">
        <f t="shared" si="1"/>
        <v>1.5486725663716814E-2</v>
      </c>
      <c r="O48" s="62"/>
    </row>
    <row r="49" spans="1:15" x14ac:dyDescent="0.3">
      <c r="B49" s="62">
        <v>457000</v>
      </c>
      <c r="C49" s="42">
        <f t="shared" si="0"/>
        <v>-2000</v>
      </c>
      <c r="D49" s="71">
        <f t="shared" si="1"/>
        <v>-4.3572984749455342E-3</v>
      </c>
    </row>
    <row r="50" spans="1:15" x14ac:dyDescent="0.3">
      <c r="B50" s="62">
        <v>465000</v>
      </c>
      <c r="C50" s="42">
        <f t="shared" si="0"/>
        <v>8000</v>
      </c>
      <c r="D50" s="71">
        <f t="shared" si="1"/>
        <v>1.7505470459518599E-2</v>
      </c>
    </row>
    <row r="51" spans="1:15" x14ac:dyDescent="0.3">
      <c r="B51" s="62">
        <v>458000</v>
      </c>
      <c r="C51" s="42">
        <f t="shared" si="0"/>
        <v>-7000</v>
      </c>
      <c r="D51" s="71">
        <f t="shared" si="1"/>
        <v>-1.5053763440860216E-2</v>
      </c>
      <c r="E51" s="42" t="s">
        <v>134</v>
      </c>
    </row>
    <row r="52" spans="1:15" x14ac:dyDescent="0.3">
      <c r="A52">
        <v>2022</v>
      </c>
      <c r="B52" s="42">
        <v>460000</v>
      </c>
      <c r="C52" s="42">
        <f t="shared" si="0"/>
        <v>2000</v>
      </c>
      <c r="D52" s="71">
        <f t="shared" si="1"/>
        <v>4.3668122270742356E-3</v>
      </c>
    </row>
    <row r="53" spans="1:15" x14ac:dyDescent="0.3">
      <c r="B53" s="42">
        <v>478000</v>
      </c>
      <c r="C53" s="68">
        <f t="shared" si="0"/>
        <v>18000</v>
      </c>
      <c r="D53" s="71">
        <f t="shared" si="1"/>
        <v>3.9130434782608699E-2</v>
      </c>
    </row>
    <row r="54" spans="1:15" x14ac:dyDescent="0.3">
      <c r="B54" s="42">
        <v>469000</v>
      </c>
      <c r="C54" s="68">
        <f t="shared" si="0"/>
        <v>-9000</v>
      </c>
      <c r="D54" s="71">
        <f t="shared" si="1"/>
        <v>-1.8828451882845189E-2</v>
      </c>
      <c r="E54" t="s">
        <v>135</v>
      </c>
      <c r="O54" s="62"/>
    </row>
    <row r="55" spans="1:15" x14ac:dyDescent="0.3">
      <c r="B55" s="42">
        <v>471000</v>
      </c>
      <c r="C55" s="42">
        <f>B55-B54</f>
        <v>2000</v>
      </c>
      <c r="D55" s="71">
        <f t="shared" si="1"/>
        <v>4.2643923240938165E-3</v>
      </c>
      <c r="O55" s="62"/>
    </row>
    <row r="60" spans="1:15" x14ac:dyDescent="0.3">
      <c r="O60" s="62"/>
    </row>
    <row r="63" spans="1:15" x14ac:dyDescent="0.3">
      <c r="O63" s="62"/>
    </row>
    <row r="66" spans="15:15" x14ac:dyDescent="0.3">
      <c r="O66" s="62"/>
    </row>
    <row r="69" spans="15:15" x14ac:dyDescent="0.3">
      <c r="O69" s="62"/>
    </row>
    <row r="72" spans="15:15" x14ac:dyDescent="0.3">
      <c r="O72" s="62"/>
    </row>
    <row r="73" spans="15:15" x14ac:dyDescent="0.3">
      <c r="O73" s="62"/>
    </row>
    <row r="75" spans="15:15" x14ac:dyDescent="0.3">
      <c r="O75" s="62"/>
    </row>
    <row r="79" spans="15:15" x14ac:dyDescent="0.3">
      <c r="O79" s="6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AAD7-CAB2-4FE4-B6BD-DE73974BA3B4}">
  <dimension ref="A1:ER54"/>
  <sheetViews>
    <sheetView zoomScale="63" zoomScaleNormal="63" workbookViewId="0">
      <pane xSplit="3" ySplit="7" topLeftCell="D8" activePane="bottomRight" state="frozen"/>
      <selection activeCell="G65" sqref="G65"/>
      <selection pane="topRight" activeCell="G65" sqref="G65"/>
      <selection pane="bottomLeft" activeCell="G65" sqref="G65"/>
      <selection pane="bottomRight" activeCell="E34" sqref="E34"/>
    </sheetView>
  </sheetViews>
  <sheetFormatPr defaultRowHeight="14.4" x14ac:dyDescent="0.3"/>
  <cols>
    <col min="3" max="3" width="13.6640625" customWidth="1"/>
    <col min="6" max="6" width="11.21875" bestFit="1" customWidth="1"/>
    <col min="7" max="7" width="9.21875" bestFit="1" customWidth="1"/>
  </cols>
  <sheetData>
    <row r="1" spans="1:148" ht="21" x14ac:dyDescent="0.4">
      <c r="A1" s="20" t="s">
        <v>202</v>
      </c>
      <c r="B1" s="20"/>
    </row>
    <row r="2" spans="1:148" x14ac:dyDescent="0.3">
      <c r="A2" t="s">
        <v>203</v>
      </c>
    </row>
    <row r="5" spans="1:148" s="107" customFormat="1" ht="18" customHeight="1" x14ac:dyDescent="0.3">
      <c r="C5" s="119"/>
      <c r="D5" s="119"/>
      <c r="E5" s="119"/>
      <c r="F5" s="120"/>
      <c r="G5" s="120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</row>
    <row r="7" spans="1:148" x14ac:dyDescent="0.3">
      <c r="C7" s="107"/>
      <c r="D7" s="107" t="s">
        <v>201</v>
      </c>
      <c r="E7" s="107" t="s">
        <v>200</v>
      </c>
      <c r="F7" s="107" t="s">
        <v>199</v>
      </c>
      <c r="G7" s="107" t="s">
        <v>198</v>
      </c>
    </row>
    <row r="8" spans="1:148" x14ac:dyDescent="0.3">
      <c r="A8" t="s">
        <v>197</v>
      </c>
      <c r="C8" s="117">
        <v>2000</v>
      </c>
      <c r="D8" s="116">
        <v>110.40725141581196</v>
      </c>
      <c r="E8" s="116">
        <v>47.533713072946433</v>
      </c>
      <c r="F8" s="116">
        <v>392.84100992273824</v>
      </c>
      <c r="G8" s="71">
        <v>0.14410222380192023</v>
      </c>
    </row>
    <row r="9" spans="1:148" x14ac:dyDescent="0.3">
      <c r="C9" s="117">
        <v>2005</v>
      </c>
      <c r="D9" s="116">
        <v>132.13707278944148</v>
      </c>
      <c r="E9" s="116">
        <v>74.106840028722004</v>
      </c>
      <c r="F9" s="116">
        <v>602.09219091027296</v>
      </c>
      <c r="G9" s="71">
        <v>0.16480572399132482</v>
      </c>
    </row>
    <row r="10" spans="1:148" x14ac:dyDescent="0.3">
      <c r="C10" s="117">
        <v>2010</v>
      </c>
      <c r="D10" s="116">
        <v>182.4052532347053</v>
      </c>
      <c r="E10" s="116">
        <v>163.3532306203146</v>
      </c>
      <c r="F10" s="116">
        <v>671.65418197717952</v>
      </c>
      <c r="G10" s="71">
        <v>0.17717559858972184</v>
      </c>
    </row>
    <row r="11" spans="1:148" x14ac:dyDescent="0.3">
      <c r="C11" s="117">
        <v>2015</v>
      </c>
      <c r="D11" s="116">
        <v>226.39032388280739</v>
      </c>
      <c r="E11" s="116">
        <v>193.80542270428373</v>
      </c>
      <c r="F11" s="116">
        <v>744.81401544931703</v>
      </c>
      <c r="G11" s="71">
        <v>0.18008952805835612</v>
      </c>
    </row>
    <row r="12" spans="1:148" x14ac:dyDescent="0.3">
      <c r="C12" s="117">
        <v>2019</v>
      </c>
      <c r="D12" s="116">
        <v>183.1128184095806</v>
      </c>
      <c r="E12" s="116">
        <v>122.39176188940316</v>
      </c>
      <c r="F12" s="116">
        <v>784.72376219318005</v>
      </c>
      <c r="G12" s="71">
        <v>0.15468989660589361</v>
      </c>
    </row>
    <row r="13" spans="1:148" x14ac:dyDescent="0.3">
      <c r="A13" t="s">
        <v>204</v>
      </c>
      <c r="B13">
        <v>2020</v>
      </c>
      <c r="C13" s="108" t="s">
        <v>9</v>
      </c>
      <c r="D13" s="116">
        <v>164.9243837605035</v>
      </c>
      <c r="E13" s="116">
        <v>110.54127966983212</v>
      </c>
      <c r="F13" s="116">
        <v>761.23716567316433</v>
      </c>
      <c r="G13" s="71">
        <v>0.14358646760226398</v>
      </c>
    </row>
    <row r="14" spans="1:148" x14ac:dyDescent="0.3">
      <c r="C14" s="108" t="s">
        <v>10</v>
      </c>
      <c r="D14" s="116">
        <v>166.91427228943911</v>
      </c>
      <c r="E14" s="116">
        <v>82.778748918280598</v>
      </c>
      <c r="F14" s="116">
        <v>558.1782867855311</v>
      </c>
      <c r="G14" s="71">
        <v>0.13304467734503095</v>
      </c>
    </row>
    <row r="15" spans="1:148" x14ac:dyDescent="0.3">
      <c r="C15" s="108" t="s">
        <v>11</v>
      </c>
      <c r="D15" s="116">
        <v>172.01313074859002</v>
      </c>
      <c r="E15" s="116">
        <v>91.607951172324078</v>
      </c>
      <c r="F15" s="116">
        <v>654.61167220360835</v>
      </c>
      <c r="G15" s="71">
        <v>0.13585162591082275</v>
      </c>
    </row>
    <row r="16" spans="1:148" x14ac:dyDescent="0.3">
      <c r="C16" s="108" t="s">
        <v>12</v>
      </c>
      <c r="D16" s="116">
        <v>178.02204733053503</v>
      </c>
      <c r="E16" s="116">
        <v>94.856322067665275</v>
      </c>
      <c r="F16" s="116">
        <v>689.14617857016526</v>
      </c>
      <c r="G16" s="71">
        <v>0.13896447045870164</v>
      </c>
      <c r="H16" s="78"/>
    </row>
    <row r="17" spans="1:8" x14ac:dyDescent="0.3">
      <c r="B17">
        <v>2021</v>
      </c>
      <c r="C17" s="108" t="s">
        <v>9</v>
      </c>
      <c r="D17" s="116">
        <v>176.49977731629806</v>
      </c>
      <c r="E17" s="116">
        <v>97.970927636743042</v>
      </c>
      <c r="F17" s="116">
        <v>660.99285867086701</v>
      </c>
      <c r="G17" s="71">
        <v>0.13107406432512669</v>
      </c>
      <c r="H17" s="78"/>
    </row>
    <row r="18" spans="1:8" x14ac:dyDescent="0.3">
      <c r="C18" s="108" t="s">
        <v>10</v>
      </c>
      <c r="D18" s="116">
        <v>171.72905724785142</v>
      </c>
      <c r="E18" s="116">
        <v>97.665050487405509</v>
      </c>
      <c r="F18" s="116">
        <v>664.32209359612875</v>
      </c>
      <c r="G18" s="71">
        <v>0.12798974331013491</v>
      </c>
      <c r="H18" s="78"/>
    </row>
    <row r="19" spans="1:8" x14ac:dyDescent="0.3">
      <c r="C19" s="108" t="s">
        <v>11</v>
      </c>
      <c r="D19" s="116">
        <v>164.88230468530858</v>
      </c>
      <c r="E19" s="116">
        <v>98.396356063977422</v>
      </c>
      <c r="F19" s="116">
        <v>669.13194105766013</v>
      </c>
      <c r="G19" s="71">
        <v>0.1320292804587396</v>
      </c>
      <c r="H19" s="78"/>
    </row>
    <row r="20" spans="1:8" x14ac:dyDescent="0.3">
      <c r="C20" s="108" t="s">
        <v>12</v>
      </c>
      <c r="D20" s="116">
        <v>163.27871510285655</v>
      </c>
      <c r="E20" s="116">
        <v>100.62241701758035</v>
      </c>
      <c r="F20" s="116">
        <v>682.49122014309046</v>
      </c>
      <c r="G20" s="71">
        <v>0.13438317312668582</v>
      </c>
      <c r="H20" s="78"/>
    </row>
    <row r="21" spans="1:8" x14ac:dyDescent="0.3">
      <c r="B21">
        <v>2022</v>
      </c>
      <c r="C21" s="108" t="s">
        <v>9</v>
      </c>
      <c r="D21" s="116">
        <v>167.51408213244241</v>
      </c>
      <c r="E21" s="116">
        <v>104.11322854824648</v>
      </c>
      <c r="F21" s="116">
        <v>701.90606992467622</v>
      </c>
      <c r="G21" s="71">
        <v>0.13760335538209087</v>
      </c>
      <c r="H21" s="78"/>
    </row>
    <row r="22" spans="1:8" x14ac:dyDescent="0.3">
      <c r="C22" s="108" t="s">
        <v>10</v>
      </c>
      <c r="D22" s="116">
        <v>167.74182520157152</v>
      </c>
      <c r="E22" s="116">
        <v>105.91380925607417</v>
      </c>
      <c r="F22" s="116">
        <v>703.43788673335814</v>
      </c>
      <c r="G22" s="71">
        <v>0.1416892396078471</v>
      </c>
      <c r="H22" s="78"/>
    </row>
    <row r="23" spans="1:8" x14ac:dyDescent="0.3">
      <c r="C23" s="108" t="s">
        <v>11</v>
      </c>
      <c r="D23" s="116">
        <v>172.97158299368206</v>
      </c>
      <c r="E23" s="116">
        <v>108.33888988703481</v>
      </c>
      <c r="F23" s="116">
        <v>699.63903617354833</v>
      </c>
      <c r="G23" s="71">
        <v>0.14093218283838121</v>
      </c>
      <c r="H23" s="78"/>
    </row>
    <row r="24" spans="1:8" x14ac:dyDescent="0.3">
      <c r="C24" s="108" t="s">
        <v>12</v>
      </c>
      <c r="D24" s="116">
        <v>174.74199427535248</v>
      </c>
      <c r="E24" s="116">
        <v>108.54495877784595</v>
      </c>
      <c r="F24" s="116">
        <v>712.24600923856792</v>
      </c>
      <c r="G24" s="71">
        <v>0.14786099894060636</v>
      </c>
      <c r="H24" s="78"/>
    </row>
    <row r="25" spans="1:8" x14ac:dyDescent="0.3">
      <c r="A25" s="114"/>
      <c r="B25" s="114">
        <v>2023</v>
      </c>
      <c r="C25" s="108" t="s">
        <v>9</v>
      </c>
      <c r="D25" s="113">
        <v>187.03158779679757</v>
      </c>
      <c r="E25" s="113">
        <v>109.45906049293687</v>
      </c>
      <c r="F25" s="113">
        <v>713.32000979323595</v>
      </c>
      <c r="G25" s="115">
        <v>0.14787506344955284</v>
      </c>
      <c r="H25" s="78"/>
    </row>
    <row r="26" spans="1:8" x14ac:dyDescent="0.3">
      <c r="A26" s="114"/>
      <c r="B26" s="114"/>
      <c r="C26" s="108"/>
      <c r="D26" s="113"/>
      <c r="E26" s="113"/>
      <c r="F26" s="113"/>
      <c r="G26" s="112"/>
      <c r="H26" s="78"/>
    </row>
    <row r="27" spans="1:8" x14ac:dyDescent="0.3">
      <c r="A27" s="114"/>
      <c r="B27" s="114"/>
      <c r="C27" s="108"/>
      <c r="D27" s="113"/>
      <c r="E27" s="113"/>
      <c r="F27" s="113"/>
      <c r="G27" s="112"/>
      <c r="H27" s="78"/>
    </row>
    <row r="28" spans="1:8" x14ac:dyDescent="0.3">
      <c r="A28" s="114"/>
      <c r="B28" s="114"/>
      <c r="C28" s="108"/>
      <c r="D28" s="113"/>
      <c r="E28" s="113"/>
      <c r="F28" s="113"/>
      <c r="G28" s="112"/>
      <c r="H28" s="78"/>
    </row>
    <row r="29" spans="1:8" x14ac:dyDescent="0.3">
      <c r="A29" s="114"/>
      <c r="B29" s="114"/>
      <c r="C29" s="108"/>
      <c r="D29" s="115">
        <f>D24/D23-1</f>
        <v>1.0235272470941581E-2</v>
      </c>
      <c r="E29" s="115">
        <f>E24/E23-1</f>
        <v>1.9020768167923308E-3</v>
      </c>
      <c r="F29" s="115">
        <f>F24/F23-1</f>
        <v>1.8019253376668987E-2</v>
      </c>
      <c r="G29" s="112"/>
      <c r="H29" s="78"/>
    </row>
    <row r="30" spans="1:8" x14ac:dyDescent="0.3">
      <c r="A30" s="114"/>
      <c r="B30" s="114"/>
      <c r="C30" s="108"/>
      <c r="D30" s="113"/>
      <c r="E30" s="113"/>
      <c r="F30" s="113"/>
      <c r="G30" s="112"/>
      <c r="H30" s="78"/>
    </row>
    <row r="31" spans="1:8" x14ac:dyDescent="0.3">
      <c r="A31" s="114"/>
      <c r="B31" s="114"/>
      <c r="C31" s="108"/>
      <c r="D31" s="113"/>
      <c r="E31" s="113"/>
      <c r="F31" s="115"/>
      <c r="G31" s="112"/>
      <c r="H31" s="78"/>
    </row>
    <row r="32" spans="1:8" x14ac:dyDescent="0.3">
      <c r="A32" s="114"/>
      <c r="B32" s="114"/>
      <c r="C32" s="108"/>
      <c r="D32" s="113"/>
      <c r="E32" s="113"/>
      <c r="F32" s="113"/>
      <c r="G32" s="112"/>
      <c r="H32" s="78"/>
    </row>
    <row r="33" spans="1:8" x14ac:dyDescent="0.3">
      <c r="A33" s="114"/>
      <c r="B33" s="114"/>
      <c r="C33" s="108"/>
      <c r="D33" s="113"/>
      <c r="E33" s="113"/>
      <c r="F33" s="113"/>
      <c r="G33" s="112"/>
      <c r="H33" s="78"/>
    </row>
    <row r="34" spans="1:8" x14ac:dyDescent="0.3">
      <c r="A34" s="114"/>
      <c r="B34" s="114"/>
      <c r="C34" s="108"/>
      <c r="D34" s="113"/>
      <c r="E34" s="113"/>
      <c r="F34" s="113"/>
      <c r="G34" s="112"/>
      <c r="H34" s="78"/>
    </row>
    <row r="35" spans="1:8" x14ac:dyDescent="0.3">
      <c r="A35" s="114"/>
      <c r="B35" s="114"/>
      <c r="C35" s="108"/>
      <c r="D35" s="113"/>
      <c r="E35" s="113"/>
      <c r="F35" s="113"/>
      <c r="G35" s="112"/>
      <c r="H35" s="78"/>
    </row>
    <row r="36" spans="1:8" x14ac:dyDescent="0.3">
      <c r="A36" s="114"/>
      <c r="B36" s="114"/>
      <c r="C36" s="108"/>
      <c r="D36" s="113"/>
      <c r="E36" s="113"/>
      <c r="F36" s="113"/>
      <c r="G36" s="112"/>
      <c r="H36" s="78"/>
    </row>
    <row r="37" spans="1:8" x14ac:dyDescent="0.3">
      <c r="A37" s="114"/>
      <c r="B37" s="114"/>
      <c r="C37" s="108"/>
      <c r="D37" s="113"/>
      <c r="E37" s="113"/>
      <c r="F37" s="113"/>
      <c r="G37" s="112"/>
      <c r="H37" s="78"/>
    </row>
    <row r="38" spans="1:8" x14ac:dyDescent="0.3">
      <c r="A38" s="114"/>
      <c r="B38" s="114"/>
      <c r="C38" s="108"/>
      <c r="D38" s="113"/>
      <c r="E38" s="113"/>
      <c r="F38" s="113"/>
      <c r="G38" s="112"/>
      <c r="H38" s="78"/>
    </row>
    <row r="39" spans="1:8" x14ac:dyDescent="0.3">
      <c r="A39" s="114"/>
      <c r="B39" s="114"/>
      <c r="C39" s="108"/>
      <c r="D39" s="113"/>
      <c r="E39" s="113"/>
      <c r="F39" s="113"/>
      <c r="G39" s="112"/>
      <c r="H39" s="78"/>
    </row>
    <row r="40" spans="1:8" x14ac:dyDescent="0.3">
      <c r="A40" s="114"/>
      <c r="B40" s="114"/>
      <c r="C40" s="108"/>
      <c r="D40" s="113"/>
      <c r="E40" s="113"/>
      <c r="F40" s="113"/>
      <c r="G40" s="112"/>
      <c r="H40" s="78"/>
    </row>
    <row r="41" spans="1:8" x14ac:dyDescent="0.3">
      <c r="A41" s="114"/>
      <c r="B41" s="114"/>
      <c r="C41" s="108"/>
      <c r="D41" s="113"/>
      <c r="E41" s="113"/>
      <c r="F41" s="113"/>
      <c r="G41" s="112"/>
      <c r="H41" s="78"/>
    </row>
    <row r="42" spans="1:8" x14ac:dyDescent="0.3">
      <c r="A42" s="114"/>
      <c r="B42" s="114"/>
      <c r="C42" s="108"/>
      <c r="D42" s="113"/>
      <c r="E42" s="113"/>
      <c r="F42" s="113"/>
      <c r="G42" s="112"/>
      <c r="H42" s="78"/>
    </row>
    <row r="43" spans="1:8" x14ac:dyDescent="0.3">
      <c r="A43" s="114"/>
      <c r="B43" s="114"/>
      <c r="C43" s="108"/>
      <c r="D43" s="113"/>
      <c r="E43" s="113"/>
      <c r="F43" s="113"/>
      <c r="G43" s="112"/>
      <c r="H43" s="78"/>
    </row>
    <row r="44" spans="1:8" x14ac:dyDescent="0.3">
      <c r="A44" s="114"/>
      <c r="B44" s="114"/>
      <c r="C44" s="108"/>
      <c r="D44" s="113"/>
      <c r="E44" s="113"/>
      <c r="F44" s="113"/>
      <c r="G44" s="112"/>
      <c r="H44" s="78"/>
    </row>
    <row r="45" spans="1:8" x14ac:dyDescent="0.3">
      <c r="A45" s="114"/>
      <c r="B45" s="114"/>
      <c r="C45" s="108"/>
      <c r="D45" s="113"/>
      <c r="E45" s="113"/>
      <c r="F45" s="113"/>
      <c r="G45" s="112"/>
      <c r="H45" s="78"/>
    </row>
    <row r="46" spans="1:8" x14ac:dyDescent="0.3">
      <c r="A46" s="114"/>
      <c r="B46" s="114"/>
      <c r="C46" s="108"/>
      <c r="D46" s="113"/>
      <c r="E46" s="113"/>
      <c r="F46" s="113"/>
      <c r="G46" s="112"/>
      <c r="H46" s="78"/>
    </row>
    <row r="47" spans="1:8" x14ac:dyDescent="0.3">
      <c r="A47" s="114"/>
      <c r="B47" s="114"/>
      <c r="C47" s="108"/>
      <c r="D47" s="113"/>
      <c r="E47" s="113"/>
      <c r="F47" s="113"/>
      <c r="G47" s="112"/>
      <c r="H47" s="78"/>
    </row>
    <row r="48" spans="1:8" x14ac:dyDescent="0.3">
      <c r="A48" s="114"/>
      <c r="B48" s="114"/>
      <c r="C48" s="108"/>
      <c r="D48" s="113"/>
      <c r="E48" s="113"/>
      <c r="F48" s="113"/>
      <c r="G48" s="112"/>
      <c r="H48" s="78"/>
    </row>
    <row r="49" spans="1:9" x14ac:dyDescent="0.3">
      <c r="A49" s="114"/>
      <c r="B49" s="114"/>
      <c r="C49" s="108"/>
      <c r="D49" s="113"/>
      <c r="E49" s="113"/>
      <c r="F49" s="113"/>
      <c r="G49" s="112"/>
      <c r="H49" s="78"/>
    </row>
    <row r="50" spans="1:9" x14ac:dyDescent="0.3">
      <c r="A50" s="114"/>
      <c r="B50" s="114"/>
      <c r="C50" s="108"/>
      <c r="D50" s="113"/>
      <c r="E50" s="113"/>
      <c r="F50" s="113"/>
      <c r="G50" s="112"/>
      <c r="H50" s="78"/>
    </row>
    <row r="51" spans="1:9" x14ac:dyDescent="0.3">
      <c r="A51" s="114"/>
      <c r="B51" s="114"/>
      <c r="C51" s="108"/>
      <c r="D51" s="113"/>
      <c r="E51" s="113"/>
      <c r="F51" s="113"/>
      <c r="G51" s="112"/>
      <c r="H51" s="78"/>
    </row>
    <row r="52" spans="1:9" x14ac:dyDescent="0.3">
      <c r="A52" s="114"/>
      <c r="B52" s="114"/>
      <c r="C52" s="108"/>
      <c r="D52" s="113"/>
      <c r="E52" s="113"/>
      <c r="F52" s="113"/>
      <c r="G52" s="112"/>
      <c r="H52" s="78"/>
    </row>
    <row r="53" spans="1:9" x14ac:dyDescent="0.3">
      <c r="A53" s="114"/>
      <c r="B53" s="114"/>
      <c r="C53" s="108"/>
      <c r="D53" s="113"/>
      <c r="E53" s="113"/>
      <c r="F53" s="113"/>
      <c r="G53" s="112"/>
      <c r="H53" s="78"/>
    </row>
    <row r="54" spans="1:9" x14ac:dyDescent="0.3">
      <c r="C54" s="108"/>
      <c r="D54" s="113"/>
      <c r="E54" s="113"/>
      <c r="F54" s="113"/>
      <c r="G54" s="112"/>
      <c r="H54" s="78"/>
      <c r="I54" s="7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D604-F570-4D4A-8EB4-9CD71148AE06}">
  <dimension ref="A1:V202"/>
  <sheetViews>
    <sheetView zoomScaleNormal="100" zoomScalePageLayoutView="39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N56" sqref="N56"/>
    </sheetView>
  </sheetViews>
  <sheetFormatPr defaultColWidth="8.88671875" defaultRowHeight="14.4" x14ac:dyDescent="0.3"/>
  <cols>
    <col min="4" max="5" width="11" bestFit="1" customWidth="1"/>
    <col min="6" max="6" width="9.88671875" bestFit="1" customWidth="1"/>
  </cols>
  <sheetData>
    <row r="1" spans="1:22" ht="25.8" x14ac:dyDescent="0.5">
      <c r="A1" s="1" t="s">
        <v>0</v>
      </c>
      <c r="B1" s="2"/>
      <c r="C1" s="3"/>
      <c r="D1" s="3"/>
      <c r="E1" s="3"/>
      <c r="F1" s="3"/>
      <c r="G1" s="3"/>
      <c r="H1" s="3"/>
      <c r="I1" s="4"/>
      <c r="J1" s="2"/>
      <c r="K1" s="3"/>
      <c r="L1" s="3"/>
      <c r="M1" s="3"/>
      <c r="N1" s="3"/>
      <c r="O1" s="4"/>
      <c r="P1" s="2"/>
      <c r="Q1" s="3"/>
      <c r="R1" s="3"/>
      <c r="S1" s="3"/>
      <c r="T1" s="3"/>
      <c r="U1" s="3"/>
      <c r="V1" s="3"/>
    </row>
    <row r="2" spans="1:22" x14ac:dyDescent="0.3">
      <c r="A2" s="4"/>
      <c r="B2" s="2"/>
      <c r="C2" s="3" t="s">
        <v>1</v>
      </c>
      <c r="D2" s="3"/>
      <c r="E2" s="3"/>
      <c r="F2" s="3"/>
      <c r="G2" s="3"/>
      <c r="H2" s="3"/>
      <c r="I2" s="4"/>
      <c r="J2" s="2"/>
      <c r="K2" s="3" t="s">
        <v>2</v>
      </c>
      <c r="L2" s="3"/>
      <c r="M2" s="3"/>
      <c r="N2" s="3"/>
      <c r="O2" s="4"/>
      <c r="P2" s="2"/>
      <c r="Q2" s="3" t="s">
        <v>3</v>
      </c>
      <c r="R2" s="3"/>
      <c r="S2" s="3"/>
      <c r="T2" s="3"/>
      <c r="U2" s="3"/>
      <c r="V2" s="3"/>
    </row>
    <row r="3" spans="1:22" x14ac:dyDescent="0.3">
      <c r="A3" s="3"/>
      <c r="B3" s="2"/>
      <c r="C3" s="2" t="s">
        <v>4</v>
      </c>
      <c r="D3" s="2" t="s">
        <v>5</v>
      </c>
      <c r="E3" s="2" t="s">
        <v>6</v>
      </c>
      <c r="F3" s="2" t="s">
        <v>7</v>
      </c>
      <c r="G3" s="2"/>
      <c r="H3" s="3"/>
      <c r="I3" s="3"/>
      <c r="J3" s="2"/>
      <c r="K3" s="3" t="s">
        <v>4</v>
      </c>
      <c r="L3" s="3" t="s">
        <v>5</v>
      </c>
      <c r="M3" s="3" t="s">
        <v>8</v>
      </c>
      <c r="N3" s="3"/>
      <c r="O3" s="3"/>
      <c r="P3" s="2"/>
      <c r="Q3" s="3" t="s">
        <v>4</v>
      </c>
      <c r="R3" s="3" t="s">
        <v>5</v>
      </c>
      <c r="S3" s="3" t="s">
        <v>8</v>
      </c>
      <c r="T3" s="3"/>
      <c r="U3" s="3"/>
      <c r="V3" s="3"/>
    </row>
    <row r="4" spans="1:22" x14ac:dyDescent="0.3">
      <c r="A4" s="3">
        <v>2010</v>
      </c>
      <c r="B4" s="2" t="s">
        <v>9</v>
      </c>
      <c r="C4" s="5">
        <v>128.52685</v>
      </c>
      <c r="D4" s="5">
        <v>136.98899</v>
      </c>
      <c r="E4" s="6">
        <v>0.52037037037037037</v>
      </c>
      <c r="F4" s="7">
        <v>7.4</v>
      </c>
      <c r="G4" s="2"/>
      <c r="H4" s="3"/>
      <c r="I4" s="3">
        <v>2010</v>
      </c>
      <c r="J4" s="2" t="s">
        <v>9</v>
      </c>
      <c r="K4" s="8">
        <f t="shared" ref="K4:K36" si="0">C4/E4</f>
        <v>246.9910996441281</v>
      </c>
      <c r="L4" s="8">
        <f t="shared" ref="L4:L36" si="1">D4/E4</f>
        <v>263.25286334519575</v>
      </c>
      <c r="M4" s="9">
        <f t="shared" ref="M4:M56" si="2">K4-L4</f>
        <v>-16.26176370106765</v>
      </c>
      <c r="N4" s="3"/>
      <c r="O4" s="3">
        <v>2010</v>
      </c>
      <c r="P4" s="2" t="s">
        <v>9</v>
      </c>
      <c r="Q4" s="2">
        <f>C4/F4</f>
        <v>17.368493243243243</v>
      </c>
      <c r="R4" s="2">
        <f>D4/F4</f>
        <v>18.512025675675677</v>
      </c>
      <c r="S4" s="10">
        <f>Q4-R4</f>
        <v>-1.1435324324324334</v>
      </c>
      <c r="T4" s="3"/>
      <c r="U4" s="3"/>
      <c r="V4" s="3"/>
    </row>
    <row r="5" spans="1:22" x14ac:dyDescent="0.3">
      <c r="A5" s="3"/>
      <c r="B5" s="2" t="s">
        <v>10</v>
      </c>
      <c r="C5" s="5">
        <v>146.90540000000001</v>
      </c>
      <c r="D5" s="5">
        <v>143.46820000000002</v>
      </c>
      <c r="E5" s="6">
        <v>0.52561728395061735</v>
      </c>
      <c r="F5" s="7">
        <v>7.6</v>
      </c>
      <c r="G5" s="2"/>
      <c r="H5" s="3"/>
      <c r="I5" s="3"/>
      <c r="J5" s="2" t="s">
        <v>10</v>
      </c>
      <c r="K5" s="8">
        <f t="shared" si="0"/>
        <v>279.49118966529653</v>
      </c>
      <c r="L5" s="8">
        <f t="shared" si="1"/>
        <v>272.95183088667056</v>
      </c>
      <c r="M5" s="9">
        <f t="shared" si="2"/>
        <v>6.5393587786259673</v>
      </c>
      <c r="N5" s="3"/>
      <c r="O5" s="3"/>
      <c r="P5" s="2" t="s">
        <v>10</v>
      </c>
      <c r="Q5" s="2">
        <f t="shared" ref="Q5:Q56" si="3">C5/F5</f>
        <v>19.329657894736844</v>
      </c>
      <c r="R5" s="2">
        <f t="shared" ref="R5:R56" si="4">D5/F5</f>
        <v>18.87739473684211</v>
      </c>
      <c r="S5" s="10">
        <f t="shared" ref="S5:S56" si="5">Q5-R5</f>
        <v>0.45226315789473404</v>
      </c>
      <c r="T5" s="3"/>
      <c r="U5" s="3"/>
      <c r="V5" s="3"/>
    </row>
    <row r="6" spans="1:22" x14ac:dyDescent="0.3">
      <c r="A6" s="3"/>
      <c r="B6" s="2" t="s">
        <v>11</v>
      </c>
      <c r="C6" s="5">
        <v>157.69399999999999</v>
      </c>
      <c r="D6" s="5">
        <v>156.72220000000002</v>
      </c>
      <c r="E6" s="6">
        <v>0.52993827160493823</v>
      </c>
      <c r="F6" s="7">
        <v>7.1</v>
      </c>
      <c r="G6" s="2"/>
      <c r="H6" s="3"/>
      <c r="I6" s="3"/>
      <c r="J6" s="2" t="s">
        <v>11</v>
      </c>
      <c r="K6" s="8">
        <f t="shared" si="0"/>
        <v>297.5705066977286</v>
      </c>
      <c r="L6" s="8">
        <f t="shared" si="1"/>
        <v>295.73670821199772</v>
      </c>
      <c r="M6" s="9">
        <f t="shared" si="2"/>
        <v>1.8337984857308811</v>
      </c>
      <c r="N6" s="3"/>
      <c r="O6" s="3"/>
      <c r="P6" s="2" t="s">
        <v>11</v>
      </c>
      <c r="Q6" s="2">
        <f t="shared" si="3"/>
        <v>22.210422535211269</v>
      </c>
      <c r="R6" s="2">
        <f t="shared" si="4"/>
        <v>22.073549295774651</v>
      </c>
      <c r="S6" s="10">
        <f t="shared" si="5"/>
        <v>0.13687323943661767</v>
      </c>
      <c r="T6" s="3"/>
      <c r="U6" s="3"/>
      <c r="V6" s="3"/>
    </row>
    <row r="7" spans="1:22" x14ac:dyDescent="0.3">
      <c r="A7" s="3"/>
      <c r="B7" s="2" t="s">
        <v>12</v>
      </c>
      <c r="C7" s="5">
        <v>163.9127</v>
      </c>
      <c r="D7" s="5">
        <v>148.39349999999999</v>
      </c>
      <c r="E7" s="6">
        <v>0.53240740740740744</v>
      </c>
      <c r="F7" s="7">
        <v>6.8</v>
      </c>
      <c r="G7" s="2"/>
      <c r="H7" s="3"/>
      <c r="I7" s="3"/>
      <c r="J7" s="2" t="s">
        <v>12</v>
      </c>
      <c r="K7" s="8">
        <f t="shared" si="0"/>
        <v>307.87081043478258</v>
      </c>
      <c r="L7" s="8">
        <f t="shared" si="1"/>
        <v>278.72170434782606</v>
      </c>
      <c r="M7" s="9">
        <f t="shared" si="2"/>
        <v>29.149106086956522</v>
      </c>
      <c r="N7" s="3"/>
      <c r="O7" s="3"/>
      <c r="P7" s="2" t="s">
        <v>12</v>
      </c>
      <c r="Q7" s="2">
        <f t="shared" si="3"/>
        <v>24.104808823529414</v>
      </c>
      <c r="R7" s="2">
        <f t="shared" si="4"/>
        <v>21.822573529411763</v>
      </c>
      <c r="S7" s="10">
        <f t="shared" si="5"/>
        <v>2.2822352941176511</v>
      </c>
      <c r="T7" s="3"/>
      <c r="U7" s="3"/>
      <c r="V7" s="3"/>
    </row>
    <row r="8" spans="1:22" x14ac:dyDescent="0.3">
      <c r="A8" s="3">
        <v>2011</v>
      </c>
      <c r="B8" s="2" t="s">
        <v>9</v>
      </c>
      <c r="C8" s="5">
        <v>157.23270000000002</v>
      </c>
      <c r="D8" s="5">
        <v>161.5386</v>
      </c>
      <c r="E8" s="6">
        <v>0.54012345679012352</v>
      </c>
      <c r="F8" s="7">
        <v>6.9</v>
      </c>
      <c r="G8" s="2"/>
      <c r="H8" s="3"/>
      <c r="I8" s="3">
        <v>2011</v>
      </c>
      <c r="J8" s="2" t="s">
        <v>9</v>
      </c>
      <c r="K8" s="8">
        <f t="shared" si="0"/>
        <v>291.10511314285714</v>
      </c>
      <c r="L8" s="8">
        <f t="shared" si="1"/>
        <v>299.07717942857141</v>
      </c>
      <c r="M8" s="9">
        <f t="shared" si="2"/>
        <v>-7.972066285714277</v>
      </c>
      <c r="N8" s="3"/>
      <c r="O8" s="3">
        <v>2011</v>
      </c>
      <c r="P8" s="2" t="s">
        <v>9</v>
      </c>
      <c r="Q8" s="2">
        <f t="shared" si="3"/>
        <v>22.787347826086958</v>
      </c>
      <c r="R8" s="2">
        <f t="shared" si="4"/>
        <v>23.411391304347827</v>
      </c>
      <c r="S8" s="10">
        <f t="shared" si="5"/>
        <v>-0.62404347826086948</v>
      </c>
      <c r="T8" s="3"/>
      <c r="U8" s="3"/>
      <c r="V8" s="3"/>
    </row>
    <row r="9" spans="1:22" x14ac:dyDescent="0.3">
      <c r="A9" s="3"/>
      <c r="B9" s="2" t="s">
        <v>10</v>
      </c>
      <c r="C9" s="5">
        <v>168.53639999999999</v>
      </c>
      <c r="D9" s="5">
        <v>167.143</v>
      </c>
      <c r="E9" s="6">
        <v>0.54999999999999993</v>
      </c>
      <c r="F9" s="7">
        <v>6.8</v>
      </c>
      <c r="G9" s="2"/>
      <c r="H9" s="3"/>
      <c r="I9" s="3"/>
      <c r="J9" s="2" t="s">
        <v>10</v>
      </c>
      <c r="K9" s="8">
        <f t="shared" si="0"/>
        <v>306.42981818181818</v>
      </c>
      <c r="L9" s="8">
        <f t="shared" si="1"/>
        <v>303.89636363636367</v>
      </c>
      <c r="M9" s="9">
        <f t="shared" si="2"/>
        <v>2.5334545454545037</v>
      </c>
      <c r="N9" s="3"/>
      <c r="O9" s="3"/>
      <c r="P9" s="2" t="s">
        <v>10</v>
      </c>
      <c r="Q9" s="2">
        <f t="shared" si="3"/>
        <v>24.784764705882353</v>
      </c>
      <c r="R9" s="2">
        <f t="shared" si="4"/>
        <v>24.579852941176473</v>
      </c>
      <c r="S9" s="10">
        <f t="shared" si="5"/>
        <v>0.20491176470588002</v>
      </c>
      <c r="T9" s="3"/>
      <c r="U9" s="3"/>
      <c r="V9" s="3"/>
    </row>
    <row r="10" spans="1:22" x14ac:dyDescent="0.3">
      <c r="A10" s="3"/>
      <c r="B10" s="2" t="s">
        <v>11</v>
      </c>
      <c r="C10" s="5">
        <v>185.27029999999999</v>
      </c>
      <c r="D10" s="5">
        <v>190.39609999999999</v>
      </c>
      <c r="E10" s="6">
        <v>0.55895061728395057</v>
      </c>
      <c r="F10" s="11">
        <v>7.5</v>
      </c>
      <c r="G10" s="2"/>
      <c r="H10" s="3"/>
      <c r="I10" s="3"/>
      <c r="J10" s="2" t="s">
        <v>11</v>
      </c>
      <c r="K10" s="8">
        <f t="shared" si="0"/>
        <v>331.46094533406961</v>
      </c>
      <c r="L10" s="8">
        <f t="shared" si="1"/>
        <v>340.6313440088349</v>
      </c>
      <c r="M10" s="9">
        <f t="shared" si="2"/>
        <v>-9.1703986747652948</v>
      </c>
      <c r="N10" s="3"/>
      <c r="O10" s="3"/>
      <c r="P10" s="2" t="s">
        <v>11</v>
      </c>
      <c r="Q10" s="2">
        <f t="shared" si="3"/>
        <v>24.702706666666664</v>
      </c>
      <c r="R10" s="2">
        <f t="shared" si="4"/>
        <v>25.386146666666665</v>
      </c>
      <c r="S10" s="10">
        <f t="shared" si="5"/>
        <v>-0.68344000000000094</v>
      </c>
      <c r="T10" s="3"/>
      <c r="U10" s="3"/>
      <c r="V10" s="3"/>
    </row>
    <row r="11" spans="1:22" x14ac:dyDescent="0.3">
      <c r="A11" s="3"/>
      <c r="B11" s="2" t="s">
        <v>12</v>
      </c>
      <c r="C11" s="5">
        <v>192.62980000000002</v>
      </c>
      <c r="D11" s="5">
        <v>205.52189999999999</v>
      </c>
      <c r="E11" s="6">
        <v>0.56450617283950622</v>
      </c>
      <c r="F11" s="11">
        <v>8.1999999999999993</v>
      </c>
      <c r="G11" s="2"/>
      <c r="H11" s="3"/>
      <c r="I11" s="3"/>
      <c r="J11" s="2" t="s">
        <v>12</v>
      </c>
      <c r="K11" s="8">
        <f t="shared" si="0"/>
        <v>341.23594969928922</v>
      </c>
      <c r="L11" s="8">
        <f t="shared" si="1"/>
        <v>364.07378676872605</v>
      </c>
      <c r="M11" s="9">
        <f t="shared" si="2"/>
        <v>-22.83783706943683</v>
      </c>
      <c r="N11" s="3"/>
      <c r="O11" s="3"/>
      <c r="P11" s="2" t="s">
        <v>12</v>
      </c>
      <c r="Q11" s="2">
        <f t="shared" si="3"/>
        <v>23.49143902439025</v>
      </c>
      <c r="R11" s="2">
        <f t="shared" si="4"/>
        <v>25.063646341463414</v>
      </c>
      <c r="S11" s="10">
        <f t="shared" si="5"/>
        <v>-1.5722073170731647</v>
      </c>
      <c r="T11" s="3"/>
      <c r="U11" s="3"/>
      <c r="V11" s="3"/>
    </row>
    <row r="12" spans="1:22" x14ac:dyDescent="0.3">
      <c r="A12" s="3">
        <v>2012</v>
      </c>
      <c r="B12" s="2" t="s">
        <v>9</v>
      </c>
      <c r="C12" s="5">
        <v>171.57160000000002</v>
      </c>
      <c r="D12" s="5">
        <v>198.06680000000003</v>
      </c>
      <c r="E12" s="6">
        <v>0.57345679012345685</v>
      </c>
      <c r="F12" s="11">
        <v>7.6</v>
      </c>
      <c r="G12" s="2"/>
      <c r="H12" s="3"/>
      <c r="I12" s="3">
        <v>2012</v>
      </c>
      <c r="J12" s="2" t="s">
        <v>9</v>
      </c>
      <c r="K12" s="8">
        <f t="shared" si="0"/>
        <v>299.18836598493004</v>
      </c>
      <c r="L12" s="8">
        <f t="shared" si="1"/>
        <v>345.39097524219591</v>
      </c>
      <c r="M12" s="9">
        <f t="shared" si="2"/>
        <v>-46.202609257265863</v>
      </c>
      <c r="N12" s="3"/>
      <c r="O12" s="3">
        <v>2012</v>
      </c>
      <c r="P12" s="2" t="s">
        <v>9</v>
      </c>
      <c r="Q12" s="2">
        <f t="shared" si="3"/>
        <v>22.575210526315793</v>
      </c>
      <c r="R12" s="2">
        <f t="shared" si="4"/>
        <v>26.061421052631584</v>
      </c>
      <c r="S12" s="10">
        <f t="shared" si="5"/>
        <v>-3.4862105263157908</v>
      </c>
      <c r="T12" s="3"/>
      <c r="U12" s="3"/>
      <c r="V12" s="3"/>
    </row>
    <row r="13" spans="1:22" x14ac:dyDescent="0.3">
      <c r="A13" s="3"/>
      <c r="B13" s="2" t="s">
        <v>10</v>
      </c>
      <c r="C13" s="5">
        <v>176.64229999999998</v>
      </c>
      <c r="D13" s="5">
        <v>201.17069999999998</v>
      </c>
      <c r="E13" s="6">
        <v>0.58209876543209882</v>
      </c>
      <c r="F13" s="11">
        <v>8.4</v>
      </c>
      <c r="G13" s="2"/>
      <c r="H13" s="3"/>
      <c r="I13" s="3"/>
      <c r="J13" s="2" t="s">
        <v>10</v>
      </c>
      <c r="K13" s="8">
        <f t="shared" si="0"/>
        <v>303.4576097560975</v>
      </c>
      <c r="L13" s="8">
        <f t="shared" si="1"/>
        <v>345.59547613997876</v>
      </c>
      <c r="M13" s="9">
        <f t="shared" si="2"/>
        <v>-42.13786638388126</v>
      </c>
      <c r="N13" s="3"/>
      <c r="O13" s="3"/>
      <c r="P13" s="2" t="s">
        <v>10</v>
      </c>
      <c r="Q13" s="2">
        <f t="shared" si="3"/>
        <v>21.028845238095233</v>
      </c>
      <c r="R13" s="2">
        <f t="shared" si="4"/>
        <v>23.948892857142855</v>
      </c>
      <c r="S13" s="10">
        <f t="shared" si="5"/>
        <v>-2.9200476190476223</v>
      </c>
      <c r="T13" s="3"/>
      <c r="U13" s="3"/>
      <c r="V13" s="3"/>
    </row>
    <row r="14" spans="1:22" x14ac:dyDescent="0.3">
      <c r="A14" s="3"/>
      <c r="B14" s="2" t="s">
        <v>11</v>
      </c>
      <c r="C14" s="5">
        <v>181.62620000000001</v>
      </c>
      <c r="D14" s="5">
        <v>214.29840000000002</v>
      </c>
      <c r="E14" s="6">
        <v>0.58734567901234569</v>
      </c>
      <c r="F14" s="11">
        <v>8.3000000000000007</v>
      </c>
      <c r="G14" s="2"/>
      <c r="H14" s="3"/>
      <c r="I14" s="3"/>
      <c r="J14" s="2" t="s">
        <v>11</v>
      </c>
      <c r="K14" s="8">
        <f t="shared" si="0"/>
        <v>309.23220599054127</v>
      </c>
      <c r="L14" s="8">
        <f t="shared" si="1"/>
        <v>364.85907304256438</v>
      </c>
      <c r="M14" s="9">
        <f t="shared" si="2"/>
        <v>-55.626867052023101</v>
      </c>
      <c r="N14" s="3"/>
      <c r="O14" s="3"/>
      <c r="P14" s="2" t="s">
        <v>11</v>
      </c>
      <c r="Q14" s="2">
        <f t="shared" si="3"/>
        <v>21.882674698795181</v>
      </c>
      <c r="R14" s="2">
        <f t="shared" si="4"/>
        <v>25.819084337349398</v>
      </c>
      <c r="S14" s="10">
        <f t="shared" si="5"/>
        <v>-3.9364096385542169</v>
      </c>
      <c r="T14" s="3"/>
      <c r="U14" s="3"/>
      <c r="V14" s="3"/>
    </row>
    <row r="15" spans="1:22" x14ac:dyDescent="0.3">
      <c r="A15" s="3"/>
      <c r="B15" s="2" t="s">
        <v>12</v>
      </c>
      <c r="C15" s="5">
        <v>186.66560000000001</v>
      </c>
      <c r="D15" s="5">
        <v>219.001</v>
      </c>
      <c r="E15" s="6">
        <v>0.59629629629629632</v>
      </c>
      <c r="F15" s="11">
        <v>8.6</v>
      </c>
      <c r="G15" s="2"/>
      <c r="H15" s="3"/>
      <c r="I15" s="3"/>
      <c r="J15" s="2" t="s">
        <v>12</v>
      </c>
      <c r="K15" s="8">
        <f t="shared" si="0"/>
        <v>313.04168944099382</v>
      </c>
      <c r="L15" s="8">
        <f t="shared" si="1"/>
        <v>367.26875776397515</v>
      </c>
      <c r="M15" s="9">
        <f t="shared" si="2"/>
        <v>-54.227068322981324</v>
      </c>
      <c r="N15" s="3"/>
      <c r="O15" s="3"/>
      <c r="P15" s="2" t="s">
        <v>12</v>
      </c>
      <c r="Q15" s="2">
        <f t="shared" si="3"/>
        <v>21.705302325581396</v>
      </c>
      <c r="R15" s="2">
        <f t="shared" si="4"/>
        <v>25.465232558139537</v>
      </c>
      <c r="S15" s="10">
        <f t="shared" si="5"/>
        <v>-3.7599302325581405</v>
      </c>
      <c r="T15" s="3"/>
      <c r="U15" s="3"/>
      <c r="V15" s="3"/>
    </row>
    <row r="16" spans="1:22" x14ac:dyDescent="0.3">
      <c r="A16" s="3">
        <v>2013</v>
      </c>
      <c r="B16" s="2" t="s">
        <v>9</v>
      </c>
      <c r="C16" s="5">
        <v>178.93490000000003</v>
      </c>
      <c r="D16" s="5">
        <v>221.49449999999999</v>
      </c>
      <c r="E16" s="6">
        <v>0.60617283950617273</v>
      </c>
      <c r="F16" s="11">
        <v>9.1999999999999993</v>
      </c>
      <c r="G16" s="2"/>
      <c r="H16" s="3"/>
      <c r="I16" s="3">
        <v>2013</v>
      </c>
      <c r="J16" s="2" t="s">
        <v>9</v>
      </c>
      <c r="K16" s="8">
        <f t="shared" si="0"/>
        <v>295.18792057026485</v>
      </c>
      <c r="L16" s="8">
        <f t="shared" si="1"/>
        <v>365.39825865580451</v>
      </c>
      <c r="M16" s="9">
        <f t="shared" si="2"/>
        <v>-70.210338085539661</v>
      </c>
      <c r="N16" s="3"/>
      <c r="O16" s="3">
        <v>2013</v>
      </c>
      <c r="P16" s="2" t="s">
        <v>9</v>
      </c>
      <c r="Q16" s="2">
        <f t="shared" si="3"/>
        <v>19.449445652173917</v>
      </c>
      <c r="R16" s="2">
        <f t="shared" si="4"/>
        <v>24.075489130434782</v>
      </c>
      <c r="S16" s="10">
        <f t="shared" si="5"/>
        <v>-4.6260434782608648</v>
      </c>
      <c r="T16" s="3"/>
      <c r="U16" s="3"/>
      <c r="V16" s="3"/>
    </row>
    <row r="17" spans="1:22" x14ac:dyDescent="0.3">
      <c r="A17" s="3"/>
      <c r="B17" s="2" t="s">
        <v>10</v>
      </c>
      <c r="C17" s="5">
        <v>200.6173</v>
      </c>
      <c r="D17" s="5">
        <v>235.74379999999999</v>
      </c>
      <c r="E17" s="6">
        <v>0.61419753086419759</v>
      </c>
      <c r="F17" s="11">
        <v>10</v>
      </c>
      <c r="G17" s="2"/>
      <c r="H17" s="3"/>
      <c r="I17" s="3"/>
      <c r="J17" s="2" t="s">
        <v>10</v>
      </c>
      <c r="K17" s="8">
        <f t="shared" si="0"/>
        <v>326.63319195979898</v>
      </c>
      <c r="L17" s="8">
        <f t="shared" si="1"/>
        <v>383.82407638190949</v>
      </c>
      <c r="M17" s="9">
        <f t="shared" si="2"/>
        <v>-57.190884422110514</v>
      </c>
      <c r="N17" s="3"/>
      <c r="O17" s="3"/>
      <c r="P17" s="2" t="s">
        <v>10</v>
      </c>
      <c r="Q17" s="2">
        <f t="shared" si="3"/>
        <v>20.061730000000001</v>
      </c>
      <c r="R17" s="2">
        <f t="shared" si="4"/>
        <v>23.574379999999998</v>
      </c>
      <c r="S17" s="10">
        <f t="shared" si="5"/>
        <v>-3.5126499999999972</v>
      </c>
      <c r="T17" s="3"/>
      <c r="U17" s="3"/>
      <c r="V17" s="3"/>
    </row>
    <row r="18" spans="1:22" x14ac:dyDescent="0.3">
      <c r="A18" s="3"/>
      <c r="B18" s="2" t="s">
        <v>11</v>
      </c>
      <c r="C18" s="5">
        <v>223.13239999999996</v>
      </c>
      <c r="D18" s="5">
        <v>267.51590000000004</v>
      </c>
      <c r="E18" s="6">
        <v>0.62376543209876534</v>
      </c>
      <c r="F18" s="11">
        <v>10</v>
      </c>
      <c r="G18" s="2"/>
      <c r="H18" s="3"/>
      <c r="I18" s="3"/>
      <c r="J18" s="2" t="s">
        <v>11</v>
      </c>
      <c r="K18" s="8">
        <f t="shared" si="0"/>
        <v>357.71844433448786</v>
      </c>
      <c r="L18" s="8">
        <f t="shared" si="1"/>
        <v>428.87259574468101</v>
      </c>
      <c r="M18" s="9">
        <f t="shared" si="2"/>
        <v>-71.154151410193151</v>
      </c>
      <c r="N18" s="3"/>
      <c r="O18" s="3"/>
      <c r="P18" s="2" t="s">
        <v>11</v>
      </c>
      <c r="Q18" s="2">
        <f t="shared" si="3"/>
        <v>22.313239999999997</v>
      </c>
      <c r="R18" s="2">
        <f t="shared" si="4"/>
        <v>26.751590000000004</v>
      </c>
      <c r="S18" s="10">
        <f t="shared" si="5"/>
        <v>-4.4383500000000069</v>
      </c>
      <c r="T18" s="3"/>
      <c r="U18" s="3"/>
      <c r="V18" s="3"/>
    </row>
    <row r="19" spans="1:22" x14ac:dyDescent="0.3">
      <c r="A19" s="3"/>
      <c r="B19" s="2" t="s">
        <v>12</v>
      </c>
      <c r="C19" s="5">
        <v>246.34179999999998</v>
      </c>
      <c r="D19" s="5">
        <v>254.8818</v>
      </c>
      <c r="E19" s="6">
        <v>0.62901234567901221</v>
      </c>
      <c r="F19" s="11">
        <v>10.4</v>
      </c>
      <c r="G19" s="2"/>
      <c r="H19" s="3"/>
      <c r="I19" s="3"/>
      <c r="J19" s="2" t="s">
        <v>12</v>
      </c>
      <c r="K19" s="8">
        <f t="shared" si="0"/>
        <v>391.6326947988224</v>
      </c>
      <c r="L19" s="8">
        <f t="shared" si="1"/>
        <v>405.20953483807665</v>
      </c>
      <c r="M19" s="9">
        <f t="shared" si="2"/>
        <v>-13.57684003925425</v>
      </c>
      <c r="N19" s="3"/>
      <c r="O19" s="3"/>
      <c r="P19" s="2" t="s">
        <v>12</v>
      </c>
      <c r="Q19" s="2">
        <f t="shared" si="3"/>
        <v>23.686711538461534</v>
      </c>
      <c r="R19" s="2">
        <f t="shared" si="4"/>
        <v>24.507865384615382</v>
      </c>
      <c r="S19" s="10">
        <f t="shared" si="5"/>
        <v>-0.82115384615384812</v>
      </c>
      <c r="T19" s="3"/>
      <c r="U19" s="3"/>
      <c r="V19" s="3"/>
    </row>
    <row r="20" spans="1:22" x14ac:dyDescent="0.3">
      <c r="A20" s="3">
        <v>2014</v>
      </c>
      <c r="B20" s="2" t="s">
        <v>9</v>
      </c>
      <c r="C20" s="5">
        <v>240.03999999999996</v>
      </c>
      <c r="D20" s="5">
        <v>268.20590000000004</v>
      </c>
      <c r="E20" s="6">
        <v>0.64197530864197527</v>
      </c>
      <c r="F20" s="11">
        <v>10.7</v>
      </c>
      <c r="G20" s="2"/>
      <c r="H20" s="3"/>
      <c r="I20" s="3">
        <v>2014</v>
      </c>
      <c r="J20" s="2" t="s">
        <v>9</v>
      </c>
      <c r="K20" s="8">
        <f t="shared" si="0"/>
        <v>373.90846153846149</v>
      </c>
      <c r="L20" s="8">
        <f t="shared" si="1"/>
        <v>417.78226730769239</v>
      </c>
      <c r="M20" s="9">
        <f t="shared" si="2"/>
        <v>-43.873805769230898</v>
      </c>
      <c r="N20" s="3"/>
      <c r="O20" s="3">
        <v>2014</v>
      </c>
      <c r="P20" s="2" t="s">
        <v>9</v>
      </c>
      <c r="Q20" s="2">
        <f t="shared" si="3"/>
        <v>22.433644859813082</v>
      </c>
      <c r="R20" s="2">
        <f t="shared" si="4"/>
        <v>25.065971962616828</v>
      </c>
      <c r="S20" s="10">
        <f t="shared" si="5"/>
        <v>-2.632327102803746</v>
      </c>
      <c r="T20" s="3"/>
      <c r="U20" s="3"/>
      <c r="V20" s="3"/>
    </row>
    <row r="21" spans="1:22" x14ac:dyDescent="0.3">
      <c r="A21" s="3"/>
      <c r="B21" s="2" t="s">
        <v>10</v>
      </c>
      <c r="C21" s="5">
        <v>235.26420000000002</v>
      </c>
      <c r="D21" s="5">
        <v>255.5685</v>
      </c>
      <c r="E21" s="6">
        <v>0.65401234567901223</v>
      </c>
      <c r="F21" s="11">
        <v>10.7</v>
      </c>
      <c r="G21" s="2"/>
      <c r="H21" s="3"/>
      <c r="I21" s="3"/>
      <c r="J21" s="2" t="s">
        <v>10</v>
      </c>
      <c r="K21" s="8">
        <f t="shared" si="0"/>
        <v>359.72440207645127</v>
      </c>
      <c r="L21" s="8">
        <f t="shared" si="1"/>
        <v>390.77014629542242</v>
      </c>
      <c r="M21" s="9">
        <f t="shared" si="2"/>
        <v>-31.045744218971151</v>
      </c>
      <c r="N21" s="3"/>
      <c r="O21" s="3"/>
      <c r="P21" s="2" t="s">
        <v>10</v>
      </c>
      <c r="Q21" s="2">
        <f t="shared" si="3"/>
        <v>21.987308411214958</v>
      </c>
      <c r="R21" s="2">
        <f t="shared" si="4"/>
        <v>23.884906542056076</v>
      </c>
      <c r="S21" s="10">
        <f t="shared" si="5"/>
        <v>-1.8975981308411178</v>
      </c>
      <c r="T21" s="3"/>
      <c r="U21" s="3"/>
      <c r="V21" s="3"/>
    </row>
    <row r="22" spans="1:22" x14ac:dyDescent="0.3">
      <c r="A22" s="3"/>
      <c r="B22" s="2" t="s">
        <v>11</v>
      </c>
      <c r="C22" s="5">
        <v>244.65470000000005</v>
      </c>
      <c r="D22" s="5">
        <v>279.45949999999999</v>
      </c>
      <c r="E22" s="6">
        <v>0.66296296296296309</v>
      </c>
      <c r="F22" s="11">
        <v>11</v>
      </c>
      <c r="G22" s="2"/>
      <c r="H22" s="3"/>
      <c r="I22" s="3"/>
      <c r="J22" s="2" t="s">
        <v>11</v>
      </c>
      <c r="K22" s="8">
        <f t="shared" si="0"/>
        <v>369.03222905027934</v>
      </c>
      <c r="L22" s="8">
        <f t="shared" si="1"/>
        <v>421.53108938547479</v>
      </c>
      <c r="M22" s="9">
        <f t="shared" si="2"/>
        <v>-52.498860335195445</v>
      </c>
      <c r="N22" s="3"/>
      <c r="O22" s="3"/>
      <c r="P22" s="2" t="s">
        <v>11</v>
      </c>
      <c r="Q22" s="2">
        <f t="shared" si="3"/>
        <v>22.241336363636368</v>
      </c>
      <c r="R22" s="2">
        <f t="shared" si="4"/>
        <v>25.405409090909089</v>
      </c>
      <c r="S22" s="10">
        <f t="shared" si="5"/>
        <v>-3.1640727272727212</v>
      </c>
      <c r="T22" s="3"/>
      <c r="U22" s="3"/>
      <c r="V22" s="3"/>
    </row>
    <row r="23" spans="1:22" x14ac:dyDescent="0.3">
      <c r="A23" s="3"/>
      <c r="B23" s="2" t="s">
        <v>12</v>
      </c>
      <c r="C23" s="5">
        <v>260.21949999999998</v>
      </c>
      <c r="D23" s="5">
        <v>280.45539999999994</v>
      </c>
      <c r="E23" s="6">
        <v>0.66450617283950619</v>
      </c>
      <c r="F23" s="11">
        <v>11.5</v>
      </c>
      <c r="G23" s="2"/>
      <c r="H23" s="3"/>
      <c r="I23" s="3"/>
      <c r="J23" s="2" t="s">
        <v>12</v>
      </c>
      <c r="K23" s="8">
        <f t="shared" si="0"/>
        <v>391.59831862517416</v>
      </c>
      <c r="L23" s="8">
        <f t="shared" si="1"/>
        <v>422.0508574082674</v>
      </c>
      <c r="M23" s="9">
        <f t="shared" si="2"/>
        <v>-30.452538783093246</v>
      </c>
      <c r="N23" s="3"/>
      <c r="O23" s="3"/>
      <c r="P23" s="2" t="s">
        <v>12</v>
      </c>
      <c r="Q23" s="2">
        <f t="shared" si="3"/>
        <v>22.62778260869565</v>
      </c>
      <c r="R23" s="2">
        <f t="shared" si="4"/>
        <v>24.387426086956516</v>
      </c>
      <c r="S23" s="10">
        <f t="shared" si="5"/>
        <v>-1.7596434782608661</v>
      </c>
      <c r="T23" s="3"/>
      <c r="U23" s="3"/>
      <c r="V23" s="3"/>
    </row>
    <row r="24" spans="1:22" x14ac:dyDescent="0.3">
      <c r="A24" s="3">
        <v>2015</v>
      </c>
      <c r="B24" s="2" t="s">
        <v>9</v>
      </c>
      <c r="C24" s="5">
        <v>234.50819999999999</v>
      </c>
      <c r="D24" s="5">
        <v>267.46060000000006</v>
      </c>
      <c r="E24" s="6">
        <v>0.66820987654320996</v>
      </c>
      <c r="F24" s="11">
        <v>12.1</v>
      </c>
      <c r="G24" s="2"/>
      <c r="H24" s="3"/>
      <c r="I24" s="3">
        <v>2015</v>
      </c>
      <c r="J24" s="2" t="s">
        <v>9</v>
      </c>
      <c r="K24" s="8">
        <f t="shared" si="0"/>
        <v>350.94991593533479</v>
      </c>
      <c r="L24" s="8">
        <f t="shared" si="1"/>
        <v>400.26436212471134</v>
      </c>
      <c r="M24" s="9">
        <f t="shared" si="2"/>
        <v>-49.314446189376554</v>
      </c>
      <c r="N24" s="3"/>
      <c r="O24" s="3">
        <v>2015</v>
      </c>
      <c r="P24" s="2" t="s">
        <v>9</v>
      </c>
      <c r="Q24" s="2">
        <f t="shared" si="3"/>
        <v>19.380842975206612</v>
      </c>
      <c r="R24" s="2">
        <f t="shared" si="4"/>
        <v>22.104181818181825</v>
      </c>
      <c r="S24" s="10">
        <f t="shared" si="5"/>
        <v>-2.7233388429752132</v>
      </c>
      <c r="T24" s="3"/>
      <c r="U24" s="3"/>
      <c r="V24" s="3"/>
    </row>
    <row r="25" spans="1:22" x14ac:dyDescent="0.3">
      <c r="A25" s="3"/>
      <c r="B25" s="2" t="s">
        <v>10</v>
      </c>
      <c r="C25" s="5">
        <v>263.77029999999996</v>
      </c>
      <c r="D25" s="5">
        <v>254.7902</v>
      </c>
      <c r="E25" s="6">
        <v>0.6845679012345679</v>
      </c>
      <c r="F25" s="11">
        <v>12.3</v>
      </c>
      <c r="G25" s="2"/>
      <c r="H25" s="3"/>
      <c r="I25" s="3"/>
      <c r="J25" s="2" t="s">
        <v>10</v>
      </c>
      <c r="K25" s="8">
        <f t="shared" si="0"/>
        <v>385.30918485121725</v>
      </c>
      <c r="L25" s="8">
        <f t="shared" si="1"/>
        <v>372.19127502254281</v>
      </c>
      <c r="M25" s="9">
        <f t="shared" si="2"/>
        <v>13.117909828674442</v>
      </c>
      <c r="N25" s="3"/>
      <c r="O25" s="3"/>
      <c r="P25" s="2" t="s">
        <v>10</v>
      </c>
      <c r="Q25" s="2">
        <f t="shared" si="3"/>
        <v>21.44473983739837</v>
      </c>
      <c r="R25" s="2">
        <f t="shared" si="4"/>
        <v>20.714650406504063</v>
      </c>
      <c r="S25" s="10">
        <f t="shared" si="5"/>
        <v>0.73008943089430645</v>
      </c>
      <c r="T25" s="3"/>
      <c r="U25" s="3"/>
      <c r="V25" s="3"/>
    </row>
    <row r="26" spans="1:22" x14ac:dyDescent="0.3">
      <c r="A26" s="3"/>
      <c r="B26" s="2" t="s">
        <v>11</v>
      </c>
      <c r="C26" s="5">
        <v>272.79109999999997</v>
      </c>
      <c r="D26" s="5">
        <v>284.92629999999997</v>
      </c>
      <c r="E26" s="6">
        <v>0.69444444444444442</v>
      </c>
      <c r="F26" s="11">
        <v>13.6</v>
      </c>
      <c r="G26" s="2"/>
      <c r="H26" s="3"/>
      <c r="I26" s="3"/>
      <c r="J26" s="2" t="s">
        <v>11</v>
      </c>
      <c r="K26" s="8">
        <f t="shared" si="0"/>
        <v>392.81918399999995</v>
      </c>
      <c r="L26" s="8">
        <f t="shared" si="1"/>
        <v>410.29387199999996</v>
      </c>
      <c r="M26" s="9">
        <f t="shared" si="2"/>
        <v>-17.474688000000015</v>
      </c>
      <c r="N26" s="3"/>
      <c r="O26" s="3"/>
      <c r="P26" s="2" t="s">
        <v>11</v>
      </c>
      <c r="Q26" s="2">
        <f t="shared" si="3"/>
        <v>20.058169117647058</v>
      </c>
      <c r="R26" s="2">
        <f t="shared" si="4"/>
        <v>20.950463235294116</v>
      </c>
      <c r="S26" s="10">
        <f t="shared" si="5"/>
        <v>-0.89229411764705802</v>
      </c>
      <c r="T26" s="3"/>
      <c r="U26" s="3"/>
      <c r="V26" s="3"/>
    </row>
    <row r="27" spans="1:22" x14ac:dyDescent="0.3">
      <c r="A27" s="3"/>
      <c r="B27" s="2" t="s">
        <v>12</v>
      </c>
      <c r="C27" s="5">
        <v>268.1377</v>
      </c>
      <c r="D27" s="5">
        <v>280.83350000000002</v>
      </c>
      <c r="E27" s="6">
        <v>0.69691358024691352</v>
      </c>
      <c r="F27" s="12">
        <v>15.1</v>
      </c>
      <c r="G27" s="2"/>
      <c r="H27" s="3"/>
      <c r="I27" s="3"/>
      <c r="J27" s="2" t="s">
        <v>12</v>
      </c>
      <c r="K27" s="8">
        <f t="shared" si="0"/>
        <v>384.75028697962802</v>
      </c>
      <c r="L27" s="8">
        <f t="shared" si="1"/>
        <v>402.96746678476535</v>
      </c>
      <c r="M27" s="9">
        <f t="shared" si="2"/>
        <v>-18.217179805137334</v>
      </c>
      <c r="N27" s="3"/>
      <c r="O27" s="3"/>
      <c r="P27" s="2" t="s">
        <v>12</v>
      </c>
      <c r="Q27" s="2">
        <f t="shared" si="3"/>
        <v>17.757463576158941</v>
      </c>
      <c r="R27" s="2">
        <f t="shared" si="4"/>
        <v>18.598245033112583</v>
      </c>
      <c r="S27" s="10">
        <f t="shared" si="5"/>
        <v>-0.8407814569536427</v>
      </c>
      <c r="T27" s="3"/>
      <c r="U27" s="3"/>
      <c r="V27" s="3"/>
    </row>
    <row r="28" spans="1:22" x14ac:dyDescent="0.3">
      <c r="A28" s="3">
        <v>2016</v>
      </c>
      <c r="B28" s="2" t="s">
        <v>9</v>
      </c>
      <c r="C28" s="5">
        <v>257.99959999999999</v>
      </c>
      <c r="D28" s="5">
        <v>274.31479999999999</v>
      </c>
      <c r="E28" s="6">
        <v>0.71172839506172836</v>
      </c>
      <c r="F28" s="11">
        <v>15.4</v>
      </c>
      <c r="G28" s="2"/>
      <c r="H28" s="3"/>
      <c r="I28" s="3">
        <v>2016</v>
      </c>
      <c r="J28" s="2" t="s">
        <v>9</v>
      </c>
      <c r="K28" s="8">
        <f t="shared" si="0"/>
        <v>362.49726973113616</v>
      </c>
      <c r="L28" s="8">
        <f t="shared" si="1"/>
        <v>385.42062098872509</v>
      </c>
      <c r="M28" s="9">
        <f t="shared" si="2"/>
        <v>-22.923351257588934</v>
      </c>
      <c r="N28" s="3"/>
      <c r="O28" s="3">
        <v>2016</v>
      </c>
      <c r="P28" s="2" t="s">
        <v>9</v>
      </c>
      <c r="Q28" s="2">
        <f t="shared" si="3"/>
        <v>16.753220779220779</v>
      </c>
      <c r="R28" s="2">
        <f t="shared" si="4"/>
        <v>17.812649350649348</v>
      </c>
      <c r="S28" s="10">
        <f t="shared" si="5"/>
        <v>-1.0594285714285689</v>
      </c>
      <c r="T28" s="3"/>
      <c r="U28" s="3"/>
      <c r="V28" s="3"/>
    </row>
    <row r="29" spans="1:22" x14ac:dyDescent="0.3">
      <c r="A29" s="3"/>
      <c r="B29" s="2" t="s">
        <v>10</v>
      </c>
      <c r="C29" s="5">
        <v>301.59190000000001</v>
      </c>
      <c r="D29" s="5">
        <v>270.82360000000006</v>
      </c>
      <c r="E29" s="6">
        <v>0.72685185185185186</v>
      </c>
      <c r="F29" s="11">
        <v>15.1</v>
      </c>
      <c r="G29" s="2"/>
      <c r="H29" s="3"/>
      <c r="I29" s="3"/>
      <c r="J29" s="2" t="s">
        <v>10</v>
      </c>
      <c r="K29" s="8">
        <f t="shared" si="0"/>
        <v>414.92898343949048</v>
      </c>
      <c r="L29" s="8">
        <f t="shared" si="1"/>
        <v>372.5980738853504</v>
      </c>
      <c r="M29" s="9">
        <f t="shared" si="2"/>
        <v>42.330909554140078</v>
      </c>
      <c r="N29" s="3"/>
      <c r="O29" s="3"/>
      <c r="P29" s="2" t="s">
        <v>10</v>
      </c>
      <c r="Q29" s="2">
        <f t="shared" si="3"/>
        <v>19.972973509933777</v>
      </c>
      <c r="R29" s="2">
        <f t="shared" si="4"/>
        <v>17.935337748344374</v>
      </c>
      <c r="S29" s="10">
        <f t="shared" si="5"/>
        <v>2.037635761589403</v>
      </c>
      <c r="T29" s="3"/>
      <c r="U29" s="3"/>
      <c r="V29" s="3"/>
    </row>
    <row r="30" spans="1:22" x14ac:dyDescent="0.3">
      <c r="A30" s="3"/>
      <c r="B30" s="2" t="s">
        <v>11</v>
      </c>
      <c r="C30" s="5">
        <v>284.87779999999998</v>
      </c>
      <c r="D30" s="5">
        <v>281.46580000000006</v>
      </c>
      <c r="E30" s="6">
        <v>0.73580246913580249</v>
      </c>
      <c r="F30" s="13">
        <v>14</v>
      </c>
      <c r="G30" s="2"/>
      <c r="H30" s="3"/>
      <c r="I30" s="3"/>
      <c r="J30" s="2" t="s">
        <v>11</v>
      </c>
      <c r="K30" s="8">
        <f t="shared" si="0"/>
        <v>387.16613758389258</v>
      </c>
      <c r="L30" s="8">
        <f t="shared" si="1"/>
        <v>382.52902348993297</v>
      </c>
      <c r="M30" s="9">
        <f t="shared" si="2"/>
        <v>4.6371140939596103</v>
      </c>
      <c r="N30" s="3"/>
      <c r="O30" s="3"/>
      <c r="P30" s="2" t="s">
        <v>11</v>
      </c>
      <c r="Q30" s="2">
        <f t="shared" si="3"/>
        <v>20.348414285714284</v>
      </c>
      <c r="R30" s="2">
        <f t="shared" si="4"/>
        <v>20.104700000000005</v>
      </c>
      <c r="S30" s="10">
        <f t="shared" si="5"/>
        <v>0.24371428571427955</v>
      </c>
      <c r="T30" s="3"/>
      <c r="U30" s="3"/>
      <c r="V30" s="3"/>
    </row>
    <row r="31" spans="1:22" x14ac:dyDescent="0.3">
      <c r="A31" s="3"/>
      <c r="B31" s="2" t="s">
        <v>12</v>
      </c>
      <c r="C31" s="5">
        <v>280.40889999999996</v>
      </c>
      <c r="D31" s="5">
        <v>273.96949999999998</v>
      </c>
      <c r="E31" s="6">
        <v>0.74259259259259258</v>
      </c>
      <c r="F31" s="12">
        <v>13.9</v>
      </c>
      <c r="G31" s="2"/>
      <c r="H31" s="3"/>
      <c r="I31" s="3"/>
      <c r="J31" s="2" t="s">
        <v>12</v>
      </c>
      <c r="K31" s="8">
        <f t="shared" si="0"/>
        <v>377.60799501246879</v>
      </c>
      <c r="L31" s="8">
        <f t="shared" si="1"/>
        <v>368.93648379052365</v>
      </c>
      <c r="M31" s="9">
        <f t="shared" si="2"/>
        <v>8.6715112219451385</v>
      </c>
      <c r="N31" s="3"/>
      <c r="O31" s="3"/>
      <c r="P31" s="2" t="s">
        <v>12</v>
      </c>
      <c r="Q31" s="2">
        <f t="shared" si="3"/>
        <v>20.173302158273376</v>
      </c>
      <c r="R31" s="2">
        <f t="shared" si="4"/>
        <v>19.710035971223022</v>
      </c>
      <c r="S31" s="10">
        <f t="shared" si="5"/>
        <v>0.46326618705035472</v>
      </c>
      <c r="T31" s="3"/>
      <c r="U31" s="3"/>
      <c r="V31" s="3"/>
    </row>
    <row r="32" spans="1:22" x14ac:dyDescent="0.3">
      <c r="A32" s="5">
        <v>2017</v>
      </c>
      <c r="B32" s="5" t="s">
        <v>9</v>
      </c>
      <c r="C32" s="5">
        <v>268.72060000000005</v>
      </c>
      <c r="D32" s="5">
        <v>263.7127999999999</v>
      </c>
      <c r="E32" s="6">
        <v>0.75709876543209875</v>
      </c>
      <c r="F32" s="14">
        <v>13.232200000000001</v>
      </c>
      <c r="G32" s="5"/>
      <c r="H32" s="5"/>
      <c r="I32" s="5">
        <v>2017</v>
      </c>
      <c r="J32" s="5" t="s">
        <v>9</v>
      </c>
      <c r="K32" s="8">
        <f t="shared" si="0"/>
        <v>354.93466938442731</v>
      </c>
      <c r="L32" s="8">
        <f t="shared" si="1"/>
        <v>348.32020872401131</v>
      </c>
      <c r="M32" s="9">
        <f t="shared" si="2"/>
        <v>6.6144606604160003</v>
      </c>
      <c r="N32" s="5"/>
      <c r="O32" s="5">
        <v>2017</v>
      </c>
      <c r="P32" s="5" t="s">
        <v>9</v>
      </c>
      <c r="Q32" s="2">
        <f t="shared" si="3"/>
        <v>20.308081800456463</v>
      </c>
      <c r="R32" s="2">
        <f t="shared" si="4"/>
        <v>19.929626214839551</v>
      </c>
      <c r="S32" s="10">
        <f t="shared" si="5"/>
        <v>0.37845558561691206</v>
      </c>
      <c r="T32" s="3"/>
      <c r="U32" s="3"/>
      <c r="V32" s="3"/>
    </row>
    <row r="33" spans="1:22" x14ac:dyDescent="0.3">
      <c r="A33" s="3"/>
      <c r="B33" s="3" t="s">
        <v>10</v>
      </c>
      <c r="C33" s="5">
        <v>298.06640000000004</v>
      </c>
      <c r="D33" s="5">
        <v>273.04000000000002</v>
      </c>
      <c r="E33" s="6">
        <v>0.76543209876543217</v>
      </c>
      <c r="F33" s="14">
        <v>13.210266669999999</v>
      </c>
      <c r="G33" s="3"/>
      <c r="H33" s="3"/>
      <c r="I33" s="3"/>
      <c r="J33" s="3" t="s">
        <v>10</v>
      </c>
      <c r="K33" s="8">
        <f t="shared" si="0"/>
        <v>389.40932903225809</v>
      </c>
      <c r="L33" s="8">
        <f t="shared" si="1"/>
        <v>356.71354838709675</v>
      </c>
      <c r="M33" s="9">
        <f t="shared" si="2"/>
        <v>32.695780645161335</v>
      </c>
      <c r="N33" s="3"/>
      <c r="O33" s="3"/>
      <c r="P33" s="3" t="s">
        <v>10</v>
      </c>
      <c r="Q33" s="2">
        <f t="shared" si="3"/>
        <v>22.563238687444304</v>
      </c>
      <c r="R33" s="2">
        <f t="shared" si="4"/>
        <v>20.668772767476618</v>
      </c>
      <c r="S33" s="10">
        <f t="shared" si="5"/>
        <v>1.8944659199676863</v>
      </c>
      <c r="T33" s="3"/>
      <c r="U33" s="3"/>
      <c r="V33" s="3"/>
    </row>
    <row r="34" spans="1:22" x14ac:dyDescent="0.3">
      <c r="B34" s="3" t="s">
        <v>11</v>
      </c>
      <c r="C34" s="5">
        <v>298.68549999999999</v>
      </c>
      <c r="D34" s="5">
        <v>278.89699999999999</v>
      </c>
      <c r="E34" s="6">
        <v>0.77129629629629626</v>
      </c>
      <c r="F34" s="14">
        <v>13.167766666666665</v>
      </c>
      <c r="G34" s="3"/>
      <c r="H34" s="3"/>
      <c r="I34" s="3"/>
      <c r="J34" s="3" t="s">
        <v>11</v>
      </c>
      <c r="K34" s="8">
        <f t="shared" si="0"/>
        <v>387.25130852340936</v>
      </c>
      <c r="L34" s="8">
        <f t="shared" si="1"/>
        <v>361.59515006002403</v>
      </c>
      <c r="M34" s="9">
        <f t="shared" si="2"/>
        <v>25.656158463385339</v>
      </c>
      <c r="N34" s="3"/>
      <c r="O34" s="3"/>
      <c r="P34" s="3" t="s">
        <v>11</v>
      </c>
      <c r="Q34" s="2">
        <f t="shared" si="3"/>
        <v>22.683079641447677</v>
      </c>
      <c r="R34" s="2">
        <f t="shared" si="4"/>
        <v>21.18028114106923</v>
      </c>
      <c r="S34" s="10">
        <f t="shared" si="5"/>
        <v>1.5027985003784465</v>
      </c>
      <c r="T34" s="3"/>
      <c r="U34" s="3"/>
      <c r="V34" s="3"/>
    </row>
    <row r="35" spans="1:22" x14ac:dyDescent="0.3">
      <c r="B35" s="3" t="s">
        <v>12</v>
      </c>
      <c r="C35" s="5">
        <v>324.68040000000002</v>
      </c>
      <c r="D35" s="5">
        <v>291.56420000000003</v>
      </c>
      <c r="E35" s="6">
        <v>0.77777777777777779</v>
      </c>
      <c r="F35" s="14">
        <v>13.641366666666665</v>
      </c>
      <c r="G35" s="3"/>
      <c r="H35" s="3"/>
      <c r="I35" s="3"/>
      <c r="J35" s="3" t="s">
        <v>12</v>
      </c>
      <c r="K35" s="8">
        <f t="shared" si="0"/>
        <v>417.44622857142861</v>
      </c>
      <c r="L35" s="8">
        <f t="shared" si="1"/>
        <v>374.86825714285715</v>
      </c>
      <c r="M35" s="9">
        <f t="shared" si="2"/>
        <v>42.577971428571459</v>
      </c>
      <c r="N35" s="3"/>
      <c r="O35" s="3"/>
      <c r="P35" s="3" t="s">
        <v>12</v>
      </c>
      <c r="Q35" s="2">
        <f t="shared" si="3"/>
        <v>23.801163617526107</v>
      </c>
      <c r="R35" s="2">
        <f t="shared" si="4"/>
        <v>21.373532954909216</v>
      </c>
      <c r="S35" s="10">
        <f t="shared" si="5"/>
        <v>2.4276306626168918</v>
      </c>
      <c r="T35" s="3"/>
      <c r="U35" s="3"/>
      <c r="V35" s="3"/>
    </row>
    <row r="36" spans="1:22" x14ac:dyDescent="0.3">
      <c r="A36">
        <v>2018</v>
      </c>
      <c r="B36" s="3" t="s">
        <v>9</v>
      </c>
      <c r="C36" s="5">
        <v>269.1558</v>
      </c>
      <c r="D36" s="5">
        <v>287.40730000000002</v>
      </c>
      <c r="E36" s="6">
        <v>0.78765432098765431</v>
      </c>
      <c r="F36" s="14">
        <v>11.953899999999999</v>
      </c>
      <c r="G36" s="3"/>
      <c r="H36" s="3"/>
      <c r="I36" s="3">
        <v>2018</v>
      </c>
      <c r="J36" s="3" t="s">
        <v>9</v>
      </c>
      <c r="K36" s="8">
        <f t="shared" si="0"/>
        <v>341.71817868338559</v>
      </c>
      <c r="L36" s="8">
        <f t="shared" si="1"/>
        <v>364.89014576802509</v>
      </c>
      <c r="M36" s="9">
        <f t="shared" si="2"/>
        <v>-23.171967084639505</v>
      </c>
      <c r="N36" s="3"/>
      <c r="O36" s="3">
        <v>2018</v>
      </c>
      <c r="P36" s="3" t="s">
        <v>9</v>
      </c>
      <c r="Q36" s="2">
        <f t="shared" si="3"/>
        <v>22.516149541153936</v>
      </c>
      <c r="R36" s="2">
        <f t="shared" si="4"/>
        <v>24.042973422899642</v>
      </c>
      <c r="S36" s="10">
        <f t="shared" si="5"/>
        <v>-1.526823881745706</v>
      </c>
      <c r="T36" s="3"/>
      <c r="U36" s="3"/>
      <c r="V36" s="3"/>
    </row>
    <row r="37" spans="1:22" x14ac:dyDescent="0.3">
      <c r="B37" s="3" t="s">
        <v>10</v>
      </c>
      <c r="C37" s="5">
        <v>301.4821</v>
      </c>
      <c r="D37" s="5">
        <v>284.47190000000001</v>
      </c>
      <c r="E37" s="6">
        <v>0.79969135802469138</v>
      </c>
      <c r="F37" s="14">
        <v>12.63</v>
      </c>
      <c r="G37" s="3"/>
      <c r="H37" s="3"/>
      <c r="I37" s="3"/>
      <c r="J37" s="3" t="s">
        <v>10</v>
      </c>
      <c r="K37" s="8">
        <f>C37/E37</f>
        <v>376.99807178695482</v>
      </c>
      <c r="L37" s="8">
        <f>D37/E37</f>
        <v>355.72711539945965</v>
      </c>
      <c r="M37" s="9">
        <f t="shared" si="2"/>
        <v>21.270956387495175</v>
      </c>
      <c r="N37" s="3"/>
      <c r="O37" s="3"/>
      <c r="P37" s="3" t="s">
        <v>10</v>
      </c>
      <c r="Q37" s="2">
        <f t="shared" si="3"/>
        <v>23.870316706254947</v>
      </c>
      <c r="R37" s="2">
        <f t="shared" si="4"/>
        <v>22.523507521773553</v>
      </c>
      <c r="S37" s="10">
        <f t="shared" si="5"/>
        <v>1.3468091844813941</v>
      </c>
      <c r="T37" s="3"/>
      <c r="U37" s="3"/>
      <c r="V37" s="3"/>
    </row>
    <row r="38" spans="1:22" x14ac:dyDescent="0.3">
      <c r="B38" s="3" t="s">
        <v>11</v>
      </c>
      <c r="C38" s="5">
        <v>337.30500000000001</v>
      </c>
      <c r="D38" s="5">
        <v>336.78199999999998</v>
      </c>
      <c r="E38" s="6">
        <v>0.80987654320987645</v>
      </c>
      <c r="F38" s="14">
        <v>14.0944</v>
      </c>
      <c r="G38" s="3"/>
      <c r="H38" s="3"/>
      <c r="I38" s="3"/>
      <c r="J38" s="3" t="s">
        <v>11</v>
      </c>
      <c r="K38" s="8">
        <f>C38/E38</f>
        <v>416.48940548780496</v>
      </c>
      <c r="L38" s="8">
        <f>D38/E38</f>
        <v>415.84362804878049</v>
      </c>
      <c r="M38" s="9">
        <f t="shared" si="2"/>
        <v>0.64577743902447082</v>
      </c>
      <c r="N38" s="3"/>
      <c r="O38" s="3"/>
      <c r="P38" s="3" t="s">
        <v>11</v>
      </c>
      <c r="Q38" s="2">
        <f t="shared" si="3"/>
        <v>23.931845271881031</v>
      </c>
      <c r="R38" s="2">
        <f t="shared" si="4"/>
        <v>23.894738335792937</v>
      </c>
      <c r="S38" s="10">
        <f t="shared" si="5"/>
        <v>3.7106936088093789E-2</v>
      </c>
      <c r="T38" s="3"/>
      <c r="U38" s="3"/>
      <c r="V38" s="3"/>
    </row>
    <row r="39" spans="1:22" x14ac:dyDescent="0.3">
      <c r="B39" s="3" t="s">
        <v>12</v>
      </c>
      <c r="C39" s="5">
        <v>343.05200000000002</v>
      </c>
      <c r="D39" s="5">
        <v>326.88400000000001</v>
      </c>
      <c r="E39" s="6">
        <v>0.81604938271604932</v>
      </c>
      <c r="F39" s="14">
        <v>14.26</v>
      </c>
      <c r="G39" s="3"/>
      <c r="H39" s="3"/>
      <c r="I39" s="3"/>
      <c r="J39" s="3" t="s">
        <v>12</v>
      </c>
      <c r="K39" s="8">
        <f>C39/E39</f>
        <v>420.38142208774588</v>
      </c>
      <c r="L39" s="8">
        <f>D39/E39</f>
        <v>400.56889561270805</v>
      </c>
      <c r="M39" s="9">
        <f t="shared" si="2"/>
        <v>19.812526475037828</v>
      </c>
      <c r="N39" s="3"/>
      <c r="O39" s="3"/>
      <c r="P39" s="3" t="s">
        <v>12</v>
      </c>
      <c r="Q39" s="2">
        <f t="shared" si="3"/>
        <v>24.05694249649369</v>
      </c>
      <c r="R39" s="2">
        <f t="shared" si="4"/>
        <v>22.923141654978963</v>
      </c>
      <c r="S39" s="10">
        <f t="shared" si="5"/>
        <v>1.1338008415147272</v>
      </c>
      <c r="T39" s="3"/>
      <c r="U39" s="3"/>
      <c r="V39" s="3"/>
    </row>
    <row r="40" spans="1:22" x14ac:dyDescent="0.3">
      <c r="A40" s="3">
        <v>2019</v>
      </c>
      <c r="B40" s="3" t="s">
        <v>9</v>
      </c>
      <c r="C40" s="5">
        <v>292.12299999999999</v>
      </c>
      <c r="D40" s="5">
        <v>296.31799999999998</v>
      </c>
      <c r="E40" s="6">
        <v>0.82067901234567897</v>
      </c>
      <c r="F40" s="14">
        <v>14.01</v>
      </c>
      <c r="G40" s="3"/>
      <c r="H40" s="3"/>
      <c r="I40" s="3">
        <v>2019</v>
      </c>
      <c r="J40" s="3" t="s">
        <v>9</v>
      </c>
      <c r="K40" s="8">
        <f t="shared" ref="K40:K56" si="6">+C40/E40</f>
        <v>355.95280932681459</v>
      </c>
      <c r="L40" s="8">
        <f t="shared" ref="L40:L56" si="7">+D40/E40</f>
        <v>361.06443023693117</v>
      </c>
      <c r="M40" s="9">
        <f t="shared" si="2"/>
        <v>-5.111620910116585</v>
      </c>
      <c r="N40" s="3"/>
      <c r="O40" s="3">
        <v>2019</v>
      </c>
      <c r="P40" s="3" t="s">
        <v>9</v>
      </c>
      <c r="Q40" s="2">
        <f t="shared" si="3"/>
        <v>20.851034975017843</v>
      </c>
      <c r="R40" s="2">
        <f t="shared" si="4"/>
        <v>21.150463954318344</v>
      </c>
      <c r="S40" s="10">
        <f t="shared" si="5"/>
        <v>-0.29942897930050094</v>
      </c>
      <c r="T40" s="3"/>
      <c r="U40" s="3"/>
      <c r="V40" s="3"/>
    </row>
    <row r="41" spans="1:22" x14ac:dyDescent="0.3">
      <c r="A41" s="3"/>
      <c r="B41" s="3" t="s">
        <v>10</v>
      </c>
      <c r="C41" s="5">
        <f>+(103640+111785+109196)/1000</f>
        <v>324.62099999999998</v>
      </c>
      <c r="D41" s="5">
        <f>+(107165+110089+103655)/1000</f>
        <v>320.90899999999999</v>
      </c>
      <c r="E41" s="6">
        <v>0.83518518518518525</v>
      </c>
      <c r="F41" s="14">
        <v>14.386666666666665</v>
      </c>
      <c r="G41" s="15"/>
      <c r="H41" s="3"/>
      <c r="I41" s="3"/>
      <c r="J41" s="3" t="s">
        <v>10</v>
      </c>
      <c r="K41" s="8">
        <f t="shared" si="6"/>
        <v>388.68146341463409</v>
      </c>
      <c r="L41" s="8">
        <f t="shared" si="7"/>
        <v>384.23694013303765</v>
      </c>
      <c r="M41" s="9">
        <f t="shared" si="2"/>
        <v>4.4445232815964459</v>
      </c>
      <c r="N41" s="3"/>
      <c r="O41" s="3"/>
      <c r="P41" s="3" t="s">
        <v>10</v>
      </c>
      <c r="Q41" s="2">
        <f t="shared" si="3"/>
        <v>22.564017608897128</v>
      </c>
      <c r="R41" s="2">
        <f t="shared" si="4"/>
        <v>22.306000926784062</v>
      </c>
      <c r="S41" s="10">
        <f t="shared" si="5"/>
        <v>0.25801668211306605</v>
      </c>
      <c r="T41" s="3"/>
      <c r="U41" s="3"/>
      <c r="V41" s="3"/>
    </row>
    <row r="42" spans="1:22" x14ac:dyDescent="0.3">
      <c r="B42" s="3" t="s">
        <v>11</v>
      </c>
      <c r="C42" s="5">
        <f>+(112561+119746+110439)/1000</f>
        <v>342.74599999999998</v>
      </c>
      <c r="D42" s="5">
        <f>+(116286+115204+105275)/1000</f>
        <v>336.76499999999999</v>
      </c>
      <c r="E42" s="6">
        <v>0.84320987654320989</v>
      </c>
      <c r="F42" s="14">
        <v>14.68</v>
      </c>
      <c r="G42" s="15"/>
      <c r="I42" s="16"/>
      <c r="J42" s="3" t="s">
        <v>11</v>
      </c>
      <c r="K42" s="8">
        <f t="shared" si="6"/>
        <v>406.47768667642748</v>
      </c>
      <c r="L42" s="8">
        <f t="shared" si="7"/>
        <v>399.38455344070275</v>
      </c>
      <c r="M42" s="9">
        <f t="shared" si="2"/>
        <v>7.0931332357247356</v>
      </c>
      <c r="P42" s="3" t="s">
        <v>11</v>
      </c>
      <c r="Q42" s="2">
        <f t="shared" si="3"/>
        <v>23.347820163487736</v>
      </c>
      <c r="R42" s="2">
        <f t="shared" si="4"/>
        <v>22.940395095367847</v>
      </c>
      <c r="S42" s="10">
        <f t="shared" si="5"/>
        <v>0.40742506811988832</v>
      </c>
    </row>
    <row r="43" spans="1:22" x14ac:dyDescent="0.3">
      <c r="B43" s="3" t="s">
        <v>12</v>
      </c>
      <c r="C43" s="5">
        <f>+(122843+116330+103313)/1000</f>
        <v>342.48599999999999</v>
      </c>
      <c r="D43" s="5">
        <f>+(120091+110686+88467)/1000</f>
        <v>319.24400000000003</v>
      </c>
      <c r="E43" s="6">
        <v>0.84660493827160488</v>
      </c>
      <c r="F43" s="14">
        <v>14.72</v>
      </c>
      <c r="G43" s="15"/>
      <c r="I43" s="16"/>
      <c r="J43" s="3" t="s">
        <v>12</v>
      </c>
      <c r="K43" s="8">
        <f t="shared" si="6"/>
        <v>404.54051768137077</v>
      </c>
      <c r="L43" s="8">
        <f t="shared" si="7"/>
        <v>377.08733503463367</v>
      </c>
      <c r="M43" s="9">
        <f t="shared" si="2"/>
        <v>27.453182646737105</v>
      </c>
      <c r="P43" s="3" t="s">
        <v>12</v>
      </c>
      <c r="Q43" s="2">
        <f t="shared" si="3"/>
        <v>23.266711956521739</v>
      </c>
      <c r="R43" s="2">
        <f t="shared" si="4"/>
        <v>21.687771739130437</v>
      </c>
      <c r="S43" s="10">
        <f t="shared" si="5"/>
        <v>1.5789402173913025</v>
      </c>
    </row>
    <row r="44" spans="1:22" x14ac:dyDescent="0.3">
      <c r="A44">
        <v>2020</v>
      </c>
      <c r="B44" s="3" t="s">
        <v>9</v>
      </c>
      <c r="C44" s="5">
        <v>328.13400000000001</v>
      </c>
      <c r="D44" s="5">
        <v>293.20499999999998</v>
      </c>
      <c r="E44" s="6">
        <v>0.85740740740740717</v>
      </c>
      <c r="F44" s="14">
        <v>15.34</v>
      </c>
      <c r="G44" s="15"/>
      <c r="I44">
        <v>2020</v>
      </c>
      <c r="J44" s="3" t="s">
        <v>9</v>
      </c>
      <c r="K44" s="8">
        <f t="shared" si="6"/>
        <v>382.70488120950336</v>
      </c>
      <c r="L44" s="8">
        <f t="shared" si="7"/>
        <v>341.96695464362858</v>
      </c>
      <c r="M44" s="9">
        <f t="shared" si="2"/>
        <v>40.737926565874773</v>
      </c>
      <c r="N44" s="40">
        <f>SUM(L41:L44)</f>
        <v>1502.6757832520025</v>
      </c>
      <c r="O44">
        <v>2020</v>
      </c>
      <c r="P44" s="3" t="s">
        <v>9</v>
      </c>
      <c r="Q44" s="2">
        <f t="shared" si="3"/>
        <v>21.390743155149934</v>
      </c>
      <c r="R44" s="2">
        <f t="shared" si="4"/>
        <v>19.113754889178619</v>
      </c>
      <c r="S44" s="10">
        <f t="shared" si="5"/>
        <v>2.2769882659713154</v>
      </c>
    </row>
    <row r="45" spans="1:22" x14ac:dyDescent="0.3">
      <c r="B45" s="3" t="s">
        <v>10</v>
      </c>
      <c r="C45" s="5">
        <v>272.976</v>
      </c>
      <c r="D45" s="5">
        <v>243.499</v>
      </c>
      <c r="E45" s="6">
        <v>0.85524691358024696</v>
      </c>
      <c r="F45" s="14">
        <v>17.95</v>
      </c>
      <c r="G45" s="15"/>
      <c r="J45" s="3" t="s">
        <v>10</v>
      </c>
      <c r="K45" s="8">
        <f t="shared" si="6"/>
        <v>319.17800072176107</v>
      </c>
      <c r="L45" s="8">
        <f t="shared" si="7"/>
        <v>284.71193071093467</v>
      </c>
      <c r="M45" s="9">
        <f t="shared" si="2"/>
        <v>34.4660700108264</v>
      </c>
      <c r="P45" s="3" t="s">
        <v>10</v>
      </c>
      <c r="Q45" s="2">
        <f t="shared" si="3"/>
        <v>15.20757660167131</v>
      </c>
      <c r="R45" s="2">
        <f t="shared" si="4"/>
        <v>13.565403899721449</v>
      </c>
      <c r="S45" s="10">
        <f t="shared" si="5"/>
        <v>1.6421727019498604</v>
      </c>
    </row>
    <row r="46" spans="1:22" x14ac:dyDescent="0.3">
      <c r="B46" s="3" t="s">
        <v>11</v>
      </c>
      <c r="C46" s="5">
        <v>387.74200000000002</v>
      </c>
      <c r="D46" s="5">
        <v>278.5</v>
      </c>
      <c r="E46" s="6">
        <v>0.86913580246913591</v>
      </c>
      <c r="F46" s="14">
        <v>16.91</v>
      </c>
      <c r="J46" s="3" t="s">
        <v>11</v>
      </c>
      <c r="K46" s="8">
        <f t="shared" si="6"/>
        <v>446.12360795454543</v>
      </c>
      <c r="L46" s="8">
        <f t="shared" si="7"/>
        <v>320.43323863636357</v>
      </c>
      <c r="M46" s="9">
        <f t="shared" si="2"/>
        <v>125.69036931818187</v>
      </c>
      <c r="P46" s="3" t="s">
        <v>11</v>
      </c>
      <c r="Q46" s="2">
        <f t="shared" si="3"/>
        <v>22.929745712596098</v>
      </c>
      <c r="R46" s="2">
        <f t="shared" si="4"/>
        <v>16.469544648137198</v>
      </c>
      <c r="S46" s="10">
        <f t="shared" si="5"/>
        <v>6.4602010644589001</v>
      </c>
    </row>
    <row r="47" spans="1:22" x14ac:dyDescent="0.3">
      <c r="B47" s="3" t="s">
        <v>12</v>
      </c>
      <c r="C47" s="5">
        <v>412.05200000000002</v>
      </c>
      <c r="D47" s="5">
        <v>308.78199999999998</v>
      </c>
      <c r="E47" s="6">
        <v>0.87345679012345678</v>
      </c>
      <c r="F47" s="14">
        <v>15.66</v>
      </c>
      <c r="J47" s="3" t="s">
        <v>12</v>
      </c>
      <c r="K47" s="8">
        <f t="shared" si="6"/>
        <v>471.74857950530037</v>
      </c>
      <c r="L47" s="8">
        <f t="shared" si="7"/>
        <v>353.51720141342753</v>
      </c>
      <c r="M47" s="9">
        <f t="shared" si="2"/>
        <v>118.23137809187284</v>
      </c>
      <c r="P47" s="3" t="s">
        <v>12</v>
      </c>
      <c r="Q47" s="2">
        <f t="shared" si="3"/>
        <v>26.312388250319287</v>
      </c>
      <c r="R47" s="2">
        <f t="shared" si="4"/>
        <v>19.71787994891443</v>
      </c>
      <c r="S47" s="10">
        <f t="shared" si="5"/>
        <v>6.5945083014048578</v>
      </c>
    </row>
    <row r="48" spans="1:22" x14ac:dyDescent="0.3">
      <c r="A48">
        <v>2021</v>
      </c>
      <c r="B48" s="3" t="s">
        <v>9</v>
      </c>
      <c r="C48" s="5">
        <v>408.71699999999998</v>
      </c>
      <c r="D48" s="5">
        <v>312.49900000000002</v>
      </c>
      <c r="E48" s="6">
        <v>0.88364197530864186</v>
      </c>
      <c r="F48" s="14">
        <v>14.96</v>
      </c>
      <c r="I48">
        <v>2021</v>
      </c>
      <c r="J48" s="3" t="s">
        <v>9</v>
      </c>
      <c r="K48" s="8">
        <f t="shared" si="6"/>
        <v>462.53687740132733</v>
      </c>
      <c r="L48" s="8">
        <f t="shared" si="7"/>
        <v>353.64888578414258</v>
      </c>
      <c r="M48" s="9">
        <f t="shared" si="2"/>
        <v>108.88799161718475</v>
      </c>
      <c r="O48">
        <v>2021</v>
      </c>
      <c r="P48" s="3" t="s">
        <v>9</v>
      </c>
      <c r="Q48" s="2">
        <f t="shared" si="3"/>
        <v>27.3206550802139</v>
      </c>
      <c r="R48" s="2">
        <f t="shared" si="4"/>
        <v>20.888970588235296</v>
      </c>
      <c r="S48" s="10">
        <f t="shared" si="5"/>
        <v>6.4316844919786043</v>
      </c>
    </row>
    <row r="49" spans="1:21" x14ac:dyDescent="0.3">
      <c r="B49" s="3" t="s">
        <v>10</v>
      </c>
      <c r="C49" s="5">
        <v>487.71699999999998</v>
      </c>
      <c r="D49" s="5">
        <v>327.60599999999999</v>
      </c>
      <c r="E49" s="6">
        <v>0.89660493827160492</v>
      </c>
      <c r="F49" s="14">
        <v>14.14</v>
      </c>
      <c r="J49" s="3" t="s">
        <v>10</v>
      </c>
      <c r="K49" s="17">
        <f t="shared" si="6"/>
        <v>543.95975215146302</v>
      </c>
      <c r="L49" s="17">
        <f t="shared" si="7"/>
        <v>365.38500516351121</v>
      </c>
      <c r="M49" s="18">
        <f t="shared" si="2"/>
        <v>178.57474698795181</v>
      </c>
      <c r="P49" s="3" t="s">
        <v>10</v>
      </c>
      <c r="Q49" s="2">
        <f t="shared" si="3"/>
        <v>34.492008486562938</v>
      </c>
      <c r="R49" s="2">
        <f t="shared" si="4"/>
        <v>23.168741159830269</v>
      </c>
      <c r="S49" s="10">
        <f t="shared" si="5"/>
        <v>11.323267326732669</v>
      </c>
    </row>
    <row r="50" spans="1:21" x14ac:dyDescent="0.3">
      <c r="B50" s="3" t="s">
        <v>11</v>
      </c>
      <c r="C50" s="5">
        <v>460.47699999999998</v>
      </c>
      <c r="D50" s="5">
        <v>358.96</v>
      </c>
      <c r="E50" s="6">
        <v>0.91141975308641976</v>
      </c>
      <c r="F50" s="14">
        <v>14.632199999999999</v>
      </c>
      <c r="J50" s="3" t="s">
        <v>11</v>
      </c>
      <c r="K50" s="17">
        <f t="shared" si="6"/>
        <v>505.23043684388756</v>
      </c>
      <c r="L50" s="17">
        <f t="shared" si="7"/>
        <v>393.84707077548251</v>
      </c>
      <c r="M50" s="9">
        <f t="shared" si="2"/>
        <v>111.38336606840505</v>
      </c>
      <c r="P50" s="3" t="s">
        <v>11</v>
      </c>
      <c r="Q50" s="2">
        <f t="shared" si="3"/>
        <v>31.470113858476509</v>
      </c>
      <c r="R50" s="2">
        <f t="shared" si="4"/>
        <v>24.532196115416685</v>
      </c>
      <c r="S50" s="10">
        <f t="shared" si="5"/>
        <v>6.937917743059824</v>
      </c>
    </row>
    <row r="51" spans="1:21" x14ac:dyDescent="0.3">
      <c r="B51" s="3" t="s">
        <v>12</v>
      </c>
      <c r="C51" s="5">
        <v>474.92204128499998</v>
      </c>
      <c r="D51" s="5">
        <v>381.26128601200003</v>
      </c>
      <c r="E51" s="6">
        <v>0.9209876543209875</v>
      </c>
      <c r="F51" s="14">
        <v>15.41</v>
      </c>
      <c r="J51" s="3" t="s">
        <v>12</v>
      </c>
      <c r="K51" s="17">
        <f t="shared" si="6"/>
        <v>515.6660233791556</v>
      </c>
      <c r="L51" s="17">
        <f t="shared" si="7"/>
        <v>413.97002904788212</v>
      </c>
      <c r="M51" s="9">
        <f t="shared" si="2"/>
        <v>101.69599433127348</v>
      </c>
      <c r="P51" s="3" t="s">
        <v>12</v>
      </c>
      <c r="Q51" s="2">
        <f t="shared" si="3"/>
        <v>30.819081199545749</v>
      </c>
      <c r="R51" s="2">
        <f t="shared" si="4"/>
        <v>24.741160675665153</v>
      </c>
      <c r="S51" s="10">
        <f t="shared" si="5"/>
        <v>6.0779205238805964</v>
      </c>
    </row>
    <row r="52" spans="1:21" x14ac:dyDescent="0.3">
      <c r="A52">
        <v>2022</v>
      </c>
      <c r="B52" s="3" t="s">
        <v>9</v>
      </c>
      <c r="C52" s="5">
        <v>458.402445962</v>
      </c>
      <c r="D52" s="5">
        <v>396.97819123400001</v>
      </c>
      <c r="E52" s="6">
        <v>0.9345679012345679</v>
      </c>
      <c r="F52" s="14">
        <v>15.2317</v>
      </c>
      <c r="I52">
        <v>2022</v>
      </c>
      <c r="J52" s="3" t="s">
        <v>9</v>
      </c>
      <c r="K52" s="17">
        <f t="shared" si="6"/>
        <v>490.49667269381769</v>
      </c>
      <c r="L52" s="17">
        <f t="shared" si="7"/>
        <v>424.77190871801849</v>
      </c>
      <c r="M52" s="9">
        <f t="shared" si="2"/>
        <v>65.724763975799192</v>
      </c>
      <c r="O52">
        <v>2022</v>
      </c>
      <c r="P52" s="3" t="s">
        <v>9</v>
      </c>
      <c r="Q52" s="2">
        <f t="shared" si="3"/>
        <v>30.095291133753946</v>
      </c>
      <c r="R52" s="2">
        <f t="shared" si="4"/>
        <v>26.062631960582209</v>
      </c>
      <c r="S52" s="10">
        <f t="shared" si="5"/>
        <v>4.0326591731717372</v>
      </c>
    </row>
    <row r="53" spans="1:21" x14ac:dyDescent="0.3">
      <c r="B53" s="3" t="s">
        <v>10</v>
      </c>
      <c r="C53" s="5">
        <v>518.66164887100001</v>
      </c>
      <c r="D53" s="5">
        <v>447.57358449600002</v>
      </c>
      <c r="E53" s="6">
        <v>0.95586419753086416</v>
      </c>
      <c r="F53" s="14">
        <v>15.554905291005291</v>
      </c>
      <c r="J53" s="3" t="s">
        <v>10</v>
      </c>
      <c r="K53" s="17">
        <f t="shared" si="6"/>
        <v>542.61018480530845</v>
      </c>
      <c r="L53" s="17">
        <f t="shared" si="7"/>
        <v>468.23972029933486</v>
      </c>
      <c r="M53" s="9">
        <f t="shared" si="2"/>
        <v>74.370464505973587</v>
      </c>
      <c r="P53" s="3" t="s">
        <v>10</v>
      </c>
      <c r="Q53" s="2">
        <f t="shared" si="3"/>
        <v>33.343928437219027</v>
      </c>
      <c r="R53" s="2">
        <f t="shared" si="4"/>
        <v>28.773790397477502</v>
      </c>
      <c r="S53" s="10">
        <f t="shared" si="5"/>
        <v>4.5701380397415257</v>
      </c>
    </row>
    <row r="54" spans="1:21" x14ac:dyDescent="0.3">
      <c r="B54" s="3" t="s">
        <v>11</v>
      </c>
      <c r="C54" s="5">
        <v>542.95641304699996</v>
      </c>
      <c r="D54" s="5">
        <v>492.24173810399998</v>
      </c>
      <c r="E54" s="6">
        <v>0.98117283950617273</v>
      </c>
      <c r="F54" s="14">
        <v>17.030725829725831</v>
      </c>
      <c r="J54" s="3" t="s">
        <v>11</v>
      </c>
      <c r="K54" s="17">
        <f t="shared" si="6"/>
        <v>553.37489093182762</v>
      </c>
      <c r="L54" s="17">
        <f t="shared" si="7"/>
        <v>501.68708130134007</v>
      </c>
      <c r="M54" s="9">
        <f t="shared" si="2"/>
        <v>51.68780963048755</v>
      </c>
      <c r="P54" s="3" t="s">
        <v>11</v>
      </c>
      <c r="Q54" s="2">
        <f t="shared" si="3"/>
        <v>31.880990773705662</v>
      </c>
      <c r="R54" s="2">
        <f t="shared" si="4"/>
        <v>28.903156743022052</v>
      </c>
      <c r="S54" s="10">
        <f t="shared" si="5"/>
        <v>2.97783403068361</v>
      </c>
    </row>
    <row r="55" spans="1:21" x14ac:dyDescent="0.3">
      <c r="B55" s="3" t="s">
        <v>12</v>
      </c>
      <c r="C55" s="5">
        <v>494.80158773400001</v>
      </c>
      <c r="D55" s="5">
        <v>487.38166213099998</v>
      </c>
      <c r="E55" s="6">
        <v>0.98919753086419748</v>
      </c>
      <c r="F55" s="14">
        <v>17.63</v>
      </c>
      <c r="J55" s="3" t="s">
        <v>12</v>
      </c>
      <c r="K55" s="17">
        <f t="shared" si="6"/>
        <v>500.20503721003433</v>
      </c>
      <c r="L55" s="17">
        <f t="shared" si="7"/>
        <v>492.70408277829642</v>
      </c>
      <c r="M55" s="9">
        <f t="shared" si="2"/>
        <v>7.5009544317379095</v>
      </c>
      <c r="P55" s="3" t="s">
        <v>12</v>
      </c>
      <c r="Q55" s="2">
        <f t="shared" si="3"/>
        <v>28.065886995689169</v>
      </c>
      <c r="R55" s="2">
        <f t="shared" si="4"/>
        <v>27.645017704537722</v>
      </c>
      <c r="S55" s="10">
        <f t="shared" si="5"/>
        <v>0.42086929115144756</v>
      </c>
    </row>
    <row r="56" spans="1:21" x14ac:dyDescent="0.3">
      <c r="A56">
        <v>2023</v>
      </c>
      <c r="B56" s="3" t="s">
        <v>9</v>
      </c>
      <c r="C56" s="5">
        <v>483.00147962900002</v>
      </c>
      <c r="D56" s="5">
        <v>488.11064542999998</v>
      </c>
      <c r="E56" s="6">
        <v>1</v>
      </c>
      <c r="F56" s="14">
        <v>17.751849083694083</v>
      </c>
      <c r="I56">
        <v>2023</v>
      </c>
      <c r="J56" s="3" t="s">
        <v>9</v>
      </c>
      <c r="K56" s="17">
        <f t="shared" si="6"/>
        <v>483.00147962900002</v>
      </c>
      <c r="L56" s="17">
        <f t="shared" si="7"/>
        <v>488.11064542999998</v>
      </c>
      <c r="M56" s="9">
        <f t="shared" si="2"/>
        <v>-5.1091658009999605</v>
      </c>
      <c r="N56" s="40">
        <f>SUM(L53:L56)</f>
        <v>1950.7415298089713</v>
      </c>
      <c r="O56">
        <v>2023</v>
      </c>
      <c r="P56" s="3" t="s">
        <v>9</v>
      </c>
      <c r="Q56" s="2">
        <f t="shared" si="3"/>
        <v>27.208516552377624</v>
      </c>
      <c r="R56" s="2">
        <f t="shared" si="4"/>
        <v>27.496326896917619</v>
      </c>
      <c r="S56" s="10">
        <f t="shared" si="5"/>
        <v>-0.2878103445399951</v>
      </c>
      <c r="U56" s="6"/>
    </row>
    <row r="57" spans="1:21" x14ac:dyDescent="0.3">
      <c r="B57" s="3" t="s">
        <v>10</v>
      </c>
      <c r="E57" s="6"/>
      <c r="J57" s="3" t="s">
        <v>10</v>
      </c>
      <c r="P57" s="3" t="s">
        <v>10</v>
      </c>
    </row>
    <row r="58" spans="1:21" x14ac:dyDescent="0.3">
      <c r="B58" s="3" t="s">
        <v>11</v>
      </c>
      <c r="E58" s="6"/>
      <c r="J58" s="3" t="s">
        <v>11</v>
      </c>
      <c r="P58" s="3" t="s">
        <v>11</v>
      </c>
    </row>
    <row r="59" spans="1:21" x14ac:dyDescent="0.3">
      <c r="B59" s="3" t="s">
        <v>12</v>
      </c>
      <c r="E59" s="6"/>
      <c r="J59" s="3" t="s">
        <v>12</v>
      </c>
      <c r="P59" s="3" t="s">
        <v>12</v>
      </c>
    </row>
    <row r="60" spans="1:21" x14ac:dyDescent="0.3">
      <c r="B60" s="3"/>
      <c r="E60" s="6"/>
      <c r="K60" s="40"/>
      <c r="L60" s="40"/>
    </row>
    <row r="61" spans="1:21" x14ac:dyDescent="0.3">
      <c r="B61" s="3"/>
      <c r="E61" s="6"/>
    </row>
    <row r="63" spans="1:21" x14ac:dyDescent="0.3">
      <c r="A63" s="3" t="s">
        <v>13</v>
      </c>
    </row>
    <row r="89" spans="3:3" x14ac:dyDescent="0.3">
      <c r="C89" s="6"/>
    </row>
    <row r="90" spans="3:3" x14ac:dyDescent="0.3">
      <c r="C90" s="6"/>
    </row>
    <row r="91" spans="3:3" x14ac:dyDescent="0.3">
      <c r="C91" s="6"/>
    </row>
    <row r="92" spans="3:3" x14ac:dyDescent="0.3">
      <c r="C92" s="6"/>
    </row>
    <row r="93" spans="3:3" x14ac:dyDescent="0.3">
      <c r="C93" s="6"/>
    </row>
    <row r="94" spans="3:3" x14ac:dyDescent="0.3">
      <c r="C94" s="6"/>
    </row>
    <row r="95" spans="3:3" x14ac:dyDescent="0.3">
      <c r="C95" s="6"/>
    </row>
    <row r="96" spans="3:3" x14ac:dyDescent="0.3">
      <c r="C96" s="6"/>
    </row>
    <row r="97" spans="3:5" x14ac:dyDescent="0.3">
      <c r="C97" s="6"/>
    </row>
    <row r="98" spans="3:5" x14ac:dyDescent="0.3">
      <c r="C98" s="6"/>
    </row>
    <row r="99" spans="3:5" x14ac:dyDescent="0.3">
      <c r="C99" s="6"/>
    </row>
    <row r="100" spans="3:5" x14ac:dyDescent="0.3">
      <c r="C100" s="6"/>
    </row>
    <row r="101" spans="3:5" x14ac:dyDescent="0.3">
      <c r="C101" s="6"/>
    </row>
    <row r="102" spans="3:5" x14ac:dyDescent="0.3">
      <c r="C102" s="6"/>
    </row>
    <row r="103" spans="3:5" x14ac:dyDescent="0.3">
      <c r="C103" s="6"/>
    </row>
    <row r="104" spans="3:5" x14ac:dyDescent="0.3">
      <c r="C104" s="6"/>
    </row>
    <row r="105" spans="3:5" x14ac:dyDescent="0.3">
      <c r="C105" s="19"/>
      <c r="D105" s="19"/>
      <c r="E105" s="19"/>
    </row>
    <row r="106" spans="3:5" x14ac:dyDescent="0.3">
      <c r="C106" s="19"/>
      <c r="D106" s="19"/>
      <c r="E106" s="19"/>
    </row>
    <row r="107" spans="3:5" x14ac:dyDescent="0.3">
      <c r="C107" s="19"/>
      <c r="D107" s="19"/>
      <c r="E107" s="19"/>
    </row>
    <row r="108" spans="3:5" x14ac:dyDescent="0.3">
      <c r="C108" s="19"/>
      <c r="D108" s="19"/>
      <c r="E108" s="19"/>
    </row>
    <row r="109" spans="3:5" x14ac:dyDescent="0.3">
      <c r="C109" s="19"/>
      <c r="D109" s="19"/>
      <c r="E109" s="19"/>
    </row>
    <row r="110" spans="3:5" x14ac:dyDescent="0.3">
      <c r="C110" s="19"/>
      <c r="D110" s="19"/>
      <c r="E110" s="19"/>
    </row>
    <row r="111" spans="3:5" x14ac:dyDescent="0.3">
      <c r="C111" s="19"/>
      <c r="D111" s="19"/>
      <c r="E111" s="19"/>
    </row>
    <row r="112" spans="3:5" x14ac:dyDescent="0.3">
      <c r="C112" s="19"/>
      <c r="D112" s="19"/>
      <c r="E112" s="19"/>
    </row>
    <row r="113" spans="3:5" x14ac:dyDescent="0.3">
      <c r="C113" s="19"/>
      <c r="D113" s="19"/>
      <c r="E113" s="19"/>
    </row>
    <row r="114" spans="3:5" x14ac:dyDescent="0.3">
      <c r="C114" s="19"/>
      <c r="D114" s="19"/>
      <c r="E114" s="19"/>
    </row>
    <row r="115" spans="3:5" x14ac:dyDescent="0.3">
      <c r="C115" s="19"/>
      <c r="D115" s="19"/>
      <c r="E115" s="19"/>
    </row>
    <row r="116" spans="3:5" x14ac:dyDescent="0.3">
      <c r="C116" s="19"/>
      <c r="D116" s="19"/>
      <c r="E116" s="19"/>
    </row>
    <row r="117" spans="3:5" x14ac:dyDescent="0.3">
      <c r="C117" s="19"/>
      <c r="D117" s="19"/>
      <c r="E117" s="19"/>
    </row>
    <row r="118" spans="3:5" x14ac:dyDescent="0.3">
      <c r="C118" s="19"/>
      <c r="D118" s="19"/>
      <c r="E118" s="19"/>
    </row>
    <row r="119" spans="3:5" x14ac:dyDescent="0.3">
      <c r="C119" s="19"/>
      <c r="D119" s="19"/>
      <c r="E119" s="19"/>
    </row>
    <row r="120" spans="3:5" x14ac:dyDescent="0.3">
      <c r="C120" s="19"/>
      <c r="D120" s="19"/>
      <c r="E120" s="19"/>
    </row>
    <row r="121" spans="3:5" x14ac:dyDescent="0.3">
      <c r="C121" s="19"/>
      <c r="D121" s="19"/>
      <c r="E121" s="19"/>
    </row>
    <row r="122" spans="3:5" x14ac:dyDescent="0.3">
      <c r="C122" s="19"/>
      <c r="D122" s="19"/>
      <c r="E122" s="19"/>
    </row>
    <row r="123" spans="3:5" x14ac:dyDescent="0.3">
      <c r="C123" s="19"/>
      <c r="D123" s="19"/>
      <c r="E123" s="19"/>
    </row>
    <row r="124" spans="3:5" x14ac:dyDescent="0.3">
      <c r="C124" s="19"/>
      <c r="D124" s="19"/>
      <c r="E124" s="19"/>
    </row>
    <row r="125" spans="3:5" x14ac:dyDescent="0.3">
      <c r="C125" s="19"/>
      <c r="D125" s="19"/>
      <c r="E125" s="19"/>
    </row>
    <row r="126" spans="3:5" x14ac:dyDescent="0.3">
      <c r="C126" s="19"/>
      <c r="D126" s="19"/>
      <c r="E126" s="19"/>
    </row>
    <row r="127" spans="3:5" x14ac:dyDescent="0.3">
      <c r="C127" s="19"/>
      <c r="D127" s="19"/>
      <c r="E127" s="19"/>
    </row>
    <row r="128" spans="3:5" x14ac:dyDescent="0.3">
      <c r="C128" s="19"/>
      <c r="D128" s="19"/>
      <c r="E128" s="19"/>
    </row>
    <row r="129" spans="3:5" x14ac:dyDescent="0.3">
      <c r="C129" s="19"/>
      <c r="D129" s="19"/>
      <c r="E129" s="19"/>
    </row>
    <row r="130" spans="3:5" x14ac:dyDescent="0.3">
      <c r="C130" s="19"/>
      <c r="D130" s="19"/>
      <c r="E130" s="19"/>
    </row>
    <row r="131" spans="3:5" x14ac:dyDescent="0.3">
      <c r="C131" s="19"/>
      <c r="D131" s="19"/>
      <c r="E131" s="19"/>
    </row>
    <row r="132" spans="3:5" x14ac:dyDescent="0.3">
      <c r="C132" s="19"/>
      <c r="D132" s="19"/>
      <c r="E132" s="19"/>
    </row>
    <row r="133" spans="3:5" x14ac:dyDescent="0.3">
      <c r="C133" s="19"/>
      <c r="D133" s="19"/>
      <c r="E133" s="19"/>
    </row>
    <row r="134" spans="3:5" x14ac:dyDescent="0.3">
      <c r="C134" s="19"/>
      <c r="D134" s="19"/>
      <c r="E134" s="19"/>
    </row>
    <row r="135" spans="3:5" x14ac:dyDescent="0.3">
      <c r="C135" s="19"/>
      <c r="D135" s="19"/>
      <c r="E135" s="19"/>
    </row>
    <row r="136" spans="3:5" x14ac:dyDescent="0.3">
      <c r="C136" s="19"/>
      <c r="D136" s="19"/>
      <c r="E136" s="19"/>
    </row>
    <row r="137" spans="3:5" x14ac:dyDescent="0.3">
      <c r="C137" s="19"/>
      <c r="D137" s="19"/>
      <c r="E137" s="19"/>
    </row>
    <row r="138" spans="3:5" x14ac:dyDescent="0.3">
      <c r="C138" s="19"/>
      <c r="D138" s="19"/>
      <c r="E138" s="19"/>
    </row>
    <row r="139" spans="3:5" x14ac:dyDescent="0.3">
      <c r="C139" s="19"/>
      <c r="D139" s="19"/>
      <c r="E139" s="19"/>
    </row>
    <row r="140" spans="3:5" x14ac:dyDescent="0.3">
      <c r="C140" s="19"/>
      <c r="D140" s="19"/>
      <c r="E140" s="19"/>
    </row>
    <row r="141" spans="3:5" x14ac:dyDescent="0.3">
      <c r="C141" s="19"/>
      <c r="D141" s="19"/>
      <c r="E141" s="19"/>
    </row>
    <row r="142" spans="3:5" x14ac:dyDescent="0.3">
      <c r="C142" s="19"/>
      <c r="D142" s="19"/>
      <c r="E142" s="19"/>
    </row>
    <row r="143" spans="3:5" x14ac:dyDescent="0.3">
      <c r="C143" s="19"/>
      <c r="D143" s="19"/>
      <c r="E143" s="19"/>
    </row>
    <row r="144" spans="3:5" x14ac:dyDescent="0.3">
      <c r="C144" s="19"/>
      <c r="D144" s="19"/>
      <c r="E144" s="19"/>
    </row>
    <row r="145" spans="3:5" x14ac:dyDescent="0.3">
      <c r="C145" s="19"/>
      <c r="D145" s="19"/>
      <c r="E145" s="19"/>
    </row>
    <row r="146" spans="3:5" x14ac:dyDescent="0.3">
      <c r="C146" s="19"/>
      <c r="D146" s="19"/>
      <c r="E146" s="19"/>
    </row>
    <row r="147" spans="3:5" x14ac:dyDescent="0.3">
      <c r="C147" s="19"/>
      <c r="D147" s="19"/>
      <c r="E147" s="19"/>
    </row>
    <row r="148" spans="3:5" x14ac:dyDescent="0.3">
      <c r="C148" s="19"/>
      <c r="D148" s="19"/>
      <c r="E148" s="19"/>
    </row>
    <row r="149" spans="3:5" x14ac:dyDescent="0.3">
      <c r="C149" s="19"/>
      <c r="D149" s="19"/>
      <c r="E149" s="19"/>
    </row>
    <row r="150" spans="3:5" x14ac:dyDescent="0.3">
      <c r="C150" s="19"/>
      <c r="D150" s="19"/>
      <c r="E150" s="19"/>
    </row>
    <row r="151" spans="3:5" x14ac:dyDescent="0.3">
      <c r="C151" s="19"/>
      <c r="D151" s="19"/>
      <c r="E151" s="19"/>
    </row>
    <row r="152" spans="3:5" x14ac:dyDescent="0.3">
      <c r="C152" s="19"/>
      <c r="D152" s="19"/>
      <c r="E152" s="19"/>
    </row>
    <row r="153" spans="3:5" x14ac:dyDescent="0.3">
      <c r="C153" s="19"/>
      <c r="D153" s="19"/>
      <c r="E153" s="19"/>
    </row>
    <row r="154" spans="3:5" x14ac:dyDescent="0.3">
      <c r="C154" s="19"/>
      <c r="D154" s="19"/>
      <c r="E154" s="19"/>
    </row>
    <row r="155" spans="3:5" x14ac:dyDescent="0.3">
      <c r="C155" s="19"/>
      <c r="D155" s="19"/>
      <c r="E155" s="19"/>
    </row>
    <row r="156" spans="3:5" x14ac:dyDescent="0.3">
      <c r="C156" s="19"/>
      <c r="D156" s="19"/>
      <c r="E156" s="19"/>
    </row>
    <row r="157" spans="3:5" x14ac:dyDescent="0.3">
      <c r="C157" s="19"/>
      <c r="D157" s="19"/>
      <c r="E157" s="19"/>
    </row>
    <row r="158" spans="3:5" x14ac:dyDescent="0.3">
      <c r="C158" s="19"/>
      <c r="D158" s="19"/>
      <c r="E158" s="19"/>
    </row>
    <row r="159" spans="3:5" x14ac:dyDescent="0.3">
      <c r="C159" s="19"/>
      <c r="D159" s="19"/>
      <c r="E159" s="19"/>
    </row>
    <row r="160" spans="3:5" x14ac:dyDescent="0.3">
      <c r="C160" s="19"/>
      <c r="D160" s="19"/>
      <c r="E160" s="19"/>
    </row>
    <row r="161" spans="3:5" x14ac:dyDescent="0.3">
      <c r="C161" s="19"/>
      <c r="D161" s="19"/>
      <c r="E161" s="19"/>
    </row>
    <row r="162" spans="3:5" x14ac:dyDescent="0.3">
      <c r="C162" s="19"/>
      <c r="D162" s="19"/>
      <c r="E162" s="19"/>
    </row>
    <row r="163" spans="3:5" x14ac:dyDescent="0.3">
      <c r="C163" s="19"/>
      <c r="D163" s="19"/>
      <c r="E163" s="19"/>
    </row>
    <row r="164" spans="3:5" x14ac:dyDescent="0.3">
      <c r="C164" s="19"/>
      <c r="D164" s="19"/>
      <c r="E164" s="19"/>
    </row>
    <row r="165" spans="3:5" x14ac:dyDescent="0.3">
      <c r="C165" s="19"/>
      <c r="D165" s="19"/>
      <c r="E165" s="19"/>
    </row>
    <row r="166" spans="3:5" x14ac:dyDescent="0.3">
      <c r="C166" s="19"/>
      <c r="D166" s="19"/>
      <c r="E166" s="19"/>
    </row>
    <row r="167" spans="3:5" x14ac:dyDescent="0.3">
      <c r="C167" s="19"/>
      <c r="D167" s="19"/>
      <c r="E167" s="19"/>
    </row>
    <row r="168" spans="3:5" x14ac:dyDescent="0.3">
      <c r="C168" s="19"/>
      <c r="D168" s="19"/>
      <c r="E168" s="19"/>
    </row>
    <row r="169" spans="3:5" x14ac:dyDescent="0.3">
      <c r="C169" s="19"/>
      <c r="D169" s="19"/>
      <c r="E169" s="19"/>
    </row>
    <row r="170" spans="3:5" x14ac:dyDescent="0.3">
      <c r="C170" s="19"/>
      <c r="D170" s="19"/>
      <c r="E170" s="19"/>
    </row>
    <row r="171" spans="3:5" x14ac:dyDescent="0.3">
      <c r="C171" s="19"/>
      <c r="D171" s="19"/>
      <c r="E171" s="19"/>
    </row>
    <row r="172" spans="3:5" x14ac:dyDescent="0.3">
      <c r="C172" s="19"/>
      <c r="D172" s="19"/>
      <c r="E172" s="19"/>
    </row>
    <row r="173" spans="3:5" x14ac:dyDescent="0.3">
      <c r="C173" s="19"/>
      <c r="D173" s="19"/>
      <c r="E173" s="19"/>
    </row>
    <row r="174" spans="3:5" x14ac:dyDescent="0.3">
      <c r="C174" s="19"/>
      <c r="D174" s="19"/>
      <c r="E174" s="19"/>
    </row>
    <row r="175" spans="3:5" x14ac:dyDescent="0.3">
      <c r="C175" s="19"/>
      <c r="D175" s="19"/>
      <c r="E175" s="19"/>
    </row>
    <row r="176" spans="3:5" x14ac:dyDescent="0.3">
      <c r="C176" s="19"/>
      <c r="D176" s="19"/>
      <c r="E176" s="19"/>
    </row>
    <row r="177" spans="3:5" x14ac:dyDescent="0.3">
      <c r="C177" s="19"/>
      <c r="D177" s="19"/>
      <c r="E177" s="19"/>
    </row>
    <row r="178" spans="3:5" x14ac:dyDescent="0.3">
      <c r="C178" s="19"/>
      <c r="D178" s="19"/>
      <c r="E178" s="19"/>
    </row>
    <row r="179" spans="3:5" x14ac:dyDescent="0.3">
      <c r="C179" s="19"/>
      <c r="D179" s="19"/>
      <c r="E179" s="19"/>
    </row>
    <row r="180" spans="3:5" x14ac:dyDescent="0.3">
      <c r="C180" s="19"/>
      <c r="D180" s="19"/>
      <c r="E180" s="19"/>
    </row>
    <row r="181" spans="3:5" x14ac:dyDescent="0.3">
      <c r="C181" s="19"/>
      <c r="D181" s="19"/>
      <c r="E181" s="19"/>
    </row>
    <row r="182" spans="3:5" x14ac:dyDescent="0.3">
      <c r="C182" s="19"/>
      <c r="D182" s="19"/>
      <c r="E182" s="19"/>
    </row>
    <row r="183" spans="3:5" x14ac:dyDescent="0.3">
      <c r="C183" s="19"/>
      <c r="D183" s="19"/>
      <c r="E183" s="19"/>
    </row>
    <row r="184" spans="3:5" x14ac:dyDescent="0.3">
      <c r="C184" s="19"/>
      <c r="D184" s="19"/>
      <c r="E184" s="19"/>
    </row>
    <row r="185" spans="3:5" x14ac:dyDescent="0.3">
      <c r="C185" s="19"/>
      <c r="D185" s="19"/>
      <c r="E185" s="19"/>
    </row>
    <row r="186" spans="3:5" x14ac:dyDescent="0.3">
      <c r="C186" s="19"/>
      <c r="D186" s="19"/>
      <c r="E186" s="19"/>
    </row>
    <row r="187" spans="3:5" x14ac:dyDescent="0.3">
      <c r="C187" s="19"/>
      <c r="D187" s="19"/>
      <c r="E187" s="19"/>
    </row>
    <row r="188" spans="3:5" x14ac:dyDescent="0.3">
      <c r="C188" s="19"/>
      <c r="D188" s="19"/>
      <c r="E188" s="19"/>
    </row>
    <row r="189" spans="3:5" x14ac:dyDescent="0.3">
      <c r="C189" s="19"/>
      <c r="D189" s="19"/>
      <c r="E189" s="19"/>
    </row>
    <row r="190" spans="3:5" x14ac:dyDescent="0.3">
      <c r="C190" s="19"/>
      <c r="D190" s="19"/>
      <c r="E190" s="19"/>
    </row>
    <row r="191" spans="3:5" x14ac:dyDescent="0.3">
      <c r="C191" s="19"/>
      <c r="D191" s="19"/>
      <c r="E191" s="19"/>
    </row>
    <row r="192" spans="3:5" x14ac:dyDescent="0.3">
      <c r="C192" s="19"/>
      <c r="D192" s="19"/>
      <c r="E192" s="19"/>
    </row>
    <row r="193" spans="3:5" x14ac:dyDescent="0.3">
      <c r="C193" s="19"/>
      <c r="D193" s="19"/>
      <c r="E193" s="19"/>
    </row>
    <row r="194" spans="3:5" x14ac:dyDescent="0.3">
      <c r="C194" s="19"/>
      <c r="D194" s="19"/>
      <c r="E194" s="19"/>
    </row>
    <row r="195" spans="3:5" x14ac:dyDescent="0.3">
      <c r="C195" s="19"/>
      <c r="D195" s="19"/>
      <c r="E195" s="19"/>
    </row>
    <row r="196" spans="3:5" x14ac:dyDescent="0.3">
      <c r="C196" s="19"/>
      <c r="D196" s="19"/>
      <c r="E196" s="19"/>
    </row>
    <row r="197" spans="3:5" x14ac:dyDescent="0.3">
      <c r="C197" s="19"/>
      <c r="D197" s="19"/>
      <c r="E197" s="19"/>
    </row>
    <row r="198" spans="3:5" x14ac:dyDescent="0.3">
      <c r="C198" s="19"/>
      <c r="D198" s="19"/>
      <c r="E198" s="19"/>
    </row>
    <row r="199" spans="3:5" x14ac:dyDescent="0.3">
      <c r="C199" s="19"/>
      <c r="D199" s="19"/>
      <c r="E199" s="19"/>
    </row>
    <row r="200" spans="3:5" x14ac:dyDescent="0.3">
      <c r="C200" s="19"/>
      <c r="D200" s="19"/>
      <c r="E200" s="19"/>
    </row>
    <row r="201" spans="3:5" x14ac:dyDescent="0.3">
      <c r="C201" s="19"/>
      <c r="D201" s="19"/>
      <c r="E201" s="19"/>
    </row>
    <row r="202" spans="3:5" x14ac:dyDescent="0.3">
      <c r="C202" s="19"/>
      <c r="D202" s="19"/>
      <c r="E202" s="19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1D7A-6056-4825-8F16-D1D02628A5E5}">
  <dimension ref="A1:AV38"/>
  <sheetViews>
    <sheetView topLeftCell="A39" zoomScale="80" zoomScaleNormal="80" workbookViewId="0">
      <selection activeCell="Q41" sqref="Q41"/>
    </sheetView>
  </sheetViews>
  <sheetFormatPr defaultColWidth="8.88671875" defaultRowHeight="14.4" x14ac:dyDescent="0.3"/>
  <cols>
    <col min="2" max="2" width="19.5546875" bestFit="1" customWidth="1"/>
  </cols>
  <sheetData>
    <row r="1" spans="1:48" ht="14.4" customHeight="1" x14ac:dyDescent="0.4">
      <c r="A1" s="20" t="s">
        <v>14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1:48" x14ac:dyDescent="0.3">
      <c r="A2" s="21" t="s">
        <v>4</v>
      </c>
      <c r="B2" s="21"/>
      <c r="C2" s="16" t="s">
        <v>15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 t="s">
        <v>16</v>
      </c>
      <c r="T2" s="16"/>
      <c r="U2" s="16"/>
      <c r="V2" s="16"/>
      <c r="W2" s="16"/>
      <c r="X2" s="16"/>
      <c r="Y2" s="16"/>
      <c r="Z2" s="16"/>
      <c r="AA2" s="16"/>
      <c r="AB2" s="16"/>
      <c r="AC2" s="16"/>
      <c r="AH2" s="16"/>
      <c r="AI2" s="16" t="s">
        <v>17</v>
      </c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8" x14ac:dyDescent="0.3">
      <c r="A3" s="21"/>
      <c r="B3" s="21"/>
      <c r="C3" s="16">
        <v>2010</v>
      </c>
      <c r="D3" s="16">
        <v>2011</v>
      </c>
      <c r="E3" s="16">
        <v>2012</v>
      </c>
      <c r="F3" s="16">
        <v>2013</v>
      </c>
      <c r="G3" s="16">
        <v>2014</v>
      </c>
      <c r="H3" s="16">
        <v>2015</v>
      </c>
      <c r="I3" s="16">
        <v>2016</v>
      </c>
      <c r="J3" s="16">
        <v>2017</v>
      </c>
      <c r="K3" s="16">
        <v>2018</v>
      </c>
      <c r="L3" s="16">
        <v>2019</v>
      </c>
      <c r="M3" s="16">
        <v>2020</v>
      </c>
      <c r="N3" s="16">
        <v>2021</v>
      </c>
      <c r="O3" s="16">
        <v>2022</v>
      </c>
      <c r="P3" s="16">
        <v>2023</v>
      </c>
      <c r="Q3" s="16"/>
      <c r="R3" s="16"/>
      <c r="S3" s="16">
        <v>2010</v>
      </c>
      <c r="T3" s="16">
        <v>2011</v>
      </c>
      <c r="U3" s="16">
        <v>2012</v>
      </c>
      <c r="V3" s="16">
        <v>2013</v>
      </c>
      <c r="W3" s="16">
        <v>2014</v>
      </c>
      <c r="X3" s="16">
        <v>2015</v>
      </c>
      <c r="Y3" s="16">
        <v>2016</v>
      </c>
      <c r="Z3" s="16">
        <v>2017</v>
      </c>
      <c r="AA3" s="16">
        <v>2018</v>
      </c>
      <c r="AB3" s="16">
        <v>2019</v>
      </c>
      <c r="AC3" s="16">
        <v>2020</v>
      </c>
      <c r="AD3" s="16">
        <v>2021</v>
      </c>
      <c r="AE3" s="16">
        <v>2022</v>
      </c>
      <c r="AF3" s="16">
        <v>2023</v>
      </c>
      <c r="AG3" s="16"/>
      <c r="AH3" s="16"/>
      <c r="AI3" s="16">
        <v>2010</v>
      </c>
      <c r="AJ3" s="16">
        <v>2011</v>
      </c>
      <c r="AK3" s="16">
        <v>2012</v>
      </c>
      <c r="AL3" s="16">
        <v>2013</v>
      </c>
      <c r="AM3" s="16">
        <v>2014</v>
      </c>
      <c r="AN3" s="16">
        <v>2015</v>
      </c>
      <c r="AO3" s="16">
        <v>2016</v>
      </c>
      <c r="AP3" s="16">
        <v>2017</v>
      </c>
      <c r="AQ3" s="16">
        <v>2018</v>
      </c>
      <c r="AR3" s="16">
        <v>2019</v>
      </c>
      <c r="AS3" s="16">
        <v>2020</v>
      </c>
      <c r="AT3" s="16">
        <v>2021</v>
      </c>
      <c r="AU3" s="16">
        <v>2022</v>
      </c>
      <c r="AV3">
        <v>2023</v>
      </c>
    </row>
    <row r="4" spans="1:48" x14ac:dyDescent="0.3">
      <c r="A4" s="21"/>
      <c r="B4" s="21" t="s">
        <v>18</v>
      </c>
      <c r="C4" s="22">
        <v>11.624393594306049</v>
      </c>
      <c r="D4" s="22">
        <v>12.411977142857141</v>
      </c>
      <c r="E4" s="22">
        <v>12.688488697524219</v>
      </c>
      <c r="F4" s="22">
        <v>14.978731160896134</v>
      </c>
      <c r="G4" s="22">
        <v>20.733196153846155</v>
      </c>
      <c r="H4" s="22">
        <v>20.525886374133943</v>
      </c>
      <c r="I4" s="22">
        <v>24.399757155247183</v>
      </c>
      <c r="J4" s="22">
        <v>23.456781084386463</v>
      </c>
      <c r="K4" s="22">
        <v>20.803034482758623</v>
      </c>
      <c r="L4" s="22">
        <v>21.359873636705533</v>
      </c>
      <c r="M4" s="22">
        <v>25.730125269978409</v>
      </c>
      <c r="N4" s="22">
        <v>27.878032832692984</v>
      </c>
      <c r="O4" s="22">
        <v>31.318109643328931</v>
      </c>
      <c r="P4" s="22">
        <v>33.125399999999999</v>
      </c>
      <c r="Q4" s="22"/>
      <c r="R4" s="16"/>
      <c r="S4" s="22">
        <v>112.08439857651247</v>
      </c>
      <c r="T4" s="22">
        <v>141.0531222857143</v>
      </c>
      <c r="U4" s="22">
        <v>151.08531539289558</v>
      </c>
      <c r="V4" s="22">
        <v>145.54248268839106</v>
      </c>
      <c r="W4" s="22">
        <v>159.54912692307693</v>
      </c>
      <c r="X4" s="22">
        <v>136.0068193995381</v>
      </c>
      <c r="Y4" s="22">
        <v>135.58079271465741</v>
      </c>
      <c r="Z4" s="22">
        <v>148.7343595597228</v>
      </c>
      <c r="AA4" s="22">
        <v>141.99985579937302</v>
      </c>
      <c r="AB4" s="22">
        <v>151.84633471229785</v>
      </c>
      <c r="AC4" s="22">
        <v>176.33052699784022</v>
      </c>
      <c r="AD4" s="17">
        <v>236.06381976947262</v>
      </c>
      <c r="AE4" s="17">
        <v>247.40545838837517</v>
      </c>
      <c r="AF4" s="17">
        <v>228.8126</v>
      </c>
      <c r="AG4" s="17"/>
      <c r="AH4" s="16"/>
      <c r="AI4" s="22">
        <v>123.28230747330961</v>
      </c>
      <c r="AJ4" s="22">
        <v>137.64001371428571</v>
      </c>
      <c r="AK4" s="22">
        <v>135.4145618945102</v>
      </c>
      <c r="AL4" s="22">
        <v>134.6667067209776</v>
      </c>
      <c r="AM4" s="22">
        <v>193.62613846153852</v>
      </c>
      <c r="AN4" s="22">
        <v>194.41721016166281</v>
      </c>
      <c r="AO4" s="22">
        <v>202.51671986123156</v>
      </c>
      <c r="AP4" s="22">
        <v>182.74352874031794</v>
      </c>
      <c r="AQ4" s="22">
        <v>178.91528840125389</v>
      </c>
      <c r="AR4" s="22">
        <v>182.36764648364044</v>
      </c>
      <c r="AS4" s="22">
        <v>180.64376241900652</v>
      </c>
      <c r="AT4" s="22">
        <v>198.59502479916171</v>
      </c>
      <c r="AU4" s="22">
        <v>213.67061690885069</v>
      </c>
      <c r="AV4" s="17">
        <v>221.06370000000001</v>
      </c>
    </row>
    <row r="5" spans="1:48" x14ac:dyDescent="0.3">
      <c r="A5" s="21"/>
      <c r="B5" s="21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8" x14ac:dyDescent="0.3">
      <c r="A6" s="21"/>
      <c r="B6" s="21"/>
      <c r="C6" s="16" t="s">
        <v>15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 t="s">
        <v>16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H6" s="16"/>
      <c r="AI6" s="16" t="s">
        <v>17</v>
      </c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x14ac:dyDescent="0.3">
      <c r="A7" s="21"/>
      <c r="C7" s="16">
        <v>2010</v>
      </c>
      <c r="D7" s="16">
        <v>2011</v>
      </c>
      <c r="E7" s="16">
        <v>2012</v>
      </c>
      <c r="F7" s="16">
        <v>2013</v>
      </c>
      <c r="G7" s="16">
        <v>2014</v>
      </c>
      <c r="H7" s="16">
        <v>2015</v>
      </c>
      <c r="I7" s="16">
        <v>2016</v>
      </c>
      <c r="J7" s="16">
        <v>2017</v>
      </c>
      <c r="K7" s="16">
        <v>2018</v>
      </c>
      <c r="L7" s="16">
        <v>2019</v>
      </c>
      <c r="M7" s="16">
        <v>2020</v>
      </c>
      <c r="N7" s="16">
        <v>2021</v>
      </c>
      <c r="O7" s="16">
        <v>2022</v>
      </c>
      <c r="P7" s="16">
        <v>2023</v>
      </c>
      <c r="Q7" s="16"/>
      <c r="R7" s="16"/>
      <c r="S7" s="16">
        <v>2010</v>
      </c>
      <c r="T7" s="16">
        <v>2011</v>
      </c>
      <c r="U7" s="16">
        <v>2012</v>
      </c>
      <c r="V7" s="16">
        <v>2013</v>
      </c>
      <c r="W7" s="16">
        <v>2014</v>
      </c>
      <c r="X7" s="16">
        <v>2015</v>
      </c>
      <c r="Y7" s="16">
        <v>2016</v>
      </c>
      <c r="Z7" s="16">
        <v>2017</v>
      </c>
      <c r="AA7" s="16">
        <v>2018</v>
      </c>
      <c r="AB7" s="16">
        <v>2019</v>
      </c>
      <c r="AC7" s="16">
        <v>2020</v>
      </c>
      <c r="AD7" s="16">
        <v>2021</v>
      </c>
      <c r="AE7" s="16">
        <v>2022</v>
      </c>
      <c r="AF7" s="16">
        <v>2023</v>
      </c>
      <c r="AG7" s="16"/>
      <c r="AH7" s="16"/>
      <c r="AI7" s="16">
        <v>2010</v>
      </c>
      <c r="AJ7" s="16">
        <v>2011</v>
      </c>
      <c r="AK7" s="16">
        <v>2012</v>
      </c>
      <c r="AL7" s="16">
        <v>2013</v>
      </c>
      <c r="AM7" s="16">
        <v>2014</v>
      </c>
      <c r="AN7" s="16">
        <v>2015</v>
      </c>
      <c r="AO7" s="16">
        <v>2016</v>
      </c>
      <c r="AP7" s="16">
        <v>2017</v>
      </c>
      <c r="AQ7" s="16">
        <v>2018</v>
      </c>
      <c r="AR7" s="16">
        <v>2019</v>
      </c>
      <c r="AS7" s="16">
        <v>2020</v>
      </c>
      <c r="AT7" s="16">
        <v>2021</v>
      </c>
      <c r="AU7" s="16">
        <v>2022</v>
      </c>
      <c r="AV7" s="16">
        <v>2023</v>
      </c>
    </row>
    <row r="8" spans="1:48" x14ac:dyDescent="0.3">
      <c r="A8" s="21"/>
      <c r="B8" s="21" t="s">
        <v>19</v>
      </c>
      <c r="C8" s="22">
        <v>0.80479159456381888</v>
      </c>
      <c r="D8" s="22">
        <v>0.9574418923756477</v>
      </c>
      <c r="E8" s="22">
        <v>0.93869316562685567</v>
      </c>
      <c r="F8" s="22">
        <v>1.0135745038537194</v>
      </c>
      <c r="G8" s="22">
        <v>1.2250780355933928</v>
      </c>
      <c r="H8" s="22">
        <v>1.1670442332551034</v>
      </c>
      <c r="I8" s="22">
        <v>1.0997582758606366</v>
      </c>
      <c r="J8" s="22">
        <v>1.3444455893573117</v>
      </c>
      <c r="K8" s="22">
        <v>1.3708170149394427</v>
      </c>
      <c r="L8" s="22">
        <v>1.2508587657865642</v>
      </c>
      <c r="M8" s="22">
        <v>1.4363000586195203</v>
      </c>
      <c r="N8" s="22">
        <v>1.6470805240693061</v>
      </c>
      <c r="O8" s="22">
        <v>1.9236290841305874</v>
      </c>
      <c r="P8" s="22">
        <v>1.8606673397707461</v>
      </c>
      <c r="Q8" s="22"/>
      <c r="R8" s="16"/>
      <c r="S8" s="22">
        <v>7.773057080088309</v>
      </c>
      <c r="T8" s="22">
        <v>10.888346247093207</v>
      </c>
      <c r="U8" s="22">
        <v>11.181143054980231</v>
      </c>
      <c r="V8" s="22">
        <v>9.8572189581452179</v>
      </c>
      <c r="W8" s="22">
        <v>9.4208474342899304</v>
      </c>
      <c r="X8" s="22">
        <v>7.7323819383716277</v>
      </c>
      <c r="Y8" s="22">
        <v>6.1107384073830335</v>
      </c>
      <c r="Z8" s="22">
        <v>8.5177015357671237</v>
      </c>
      <c r="AA8" s="22">
        <v>9.3640226065974712</v>
      </c>
      <c r="AB8" s="22">
        <v>8.887764142387077</v>
      </c>
      <c r="AC8" s="22">
        <v>9.8758893251795339</v>
      </c>
      <c r="AD8" s="17">
        <v>13.951496327788863</v>
      </c>
      <c r="AE8" s="17">
        <v>15.21967211816327</v>
      </c>
      <c r="AF8" s="17">
        <v>12.867196730437637</v>
      </c>
      <c r="AG8" s="17"/>
      <c r="AH8" s="16"/>
      <c r="AI8" s="22">
        <v>8.5452818530198318</v>
      </c>
      <c r="AJ8" s="22">
        <v>10.62227149928246</v>
      </c>
      <c r="AK8" s="22">
        <v>10.037995920750518</v>
      </c>
      <c r="AL8" s="22">
        <v>9.1121193875059774</v>
      </c>
      <c r="AM8" s="22">
        <v>11.439655068597791</v>
      </c>
      <c r="AN8" s="22">
        <v>11.04615006418123</v>
      </c>
      <c r="AO8" s="22">
        <v>9.1358345392774858</v>
      </c>
      <c r="AP8" s="22">
        <v>10.490311109133925</v>
      </c>
      <c r="AQ8" s="22">
        <v>11.808837417225998</v>
      </c>
      <c r="AR8" s="22">
        <v>10.672202760507046</v>
      </c>
      <c r="AS8" s="22">
        <v>10.07406166669176</v>
      </c>
      <c r="AT8" s="22">
        <v>11.741100772121275</v>
      </c>
      <c r="AU8" s="22">
        <v>13.135677557893265</v>
      </c>
      <c r="AV8" s="17">
        <v>12.409104614074398</v>
      </c>
    </row>
    <row r="9" spans="1:48" x14ac:dyDescent="0.3">
      <c r="A9" s="21"/>
      <c r="B9" s="21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8" x14ac:dyDescent="0.3">
      <c r="A10" s="21" t="s">
        <v>5</v>
      </c>
      <c r="B10" s="21"/>
      <c r="C10" s="16" t="s">
        <v>15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 t="s">
        <v>196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H10" s="16"/>
      <c r="AI10" s="16" t="s">
        <v>17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8" x14ac:dyDescent="0.3">
      <c r="A11" s="21"/>
      <c r="C11" s="16">
        <v>2010</v>
      </c>
      <c r="D11" s="16">
        <v>2011</v>
      </c>
      <c r="E11" s="16">
        <v>2012</v>
      </c>
      <c r="F11" s="16">
        <v>2013</v>
      </c>
      <c r="G11" s="16">
        <v>2014</v>
      </c>
      <c r="H11" s="16">
        <v>2015</v>
      </c>
      <c r="I11" s="16">
        <v>2016</v>
      </c>
      <c r="J11" s="16">
        <v>2017</v>
      </c>
      <c r="K11" s="16">
        <v>2018</v>
      </c>
      <c r="L11" s="16">
        <v>2019</v>
      </c>
      <c r="M11" s="16">
        <v>2020</v>
      </c>
      <c r="N11" s="16">
        <v>2021</v>
      </c>
      <c r="O11" s="16">
        <v>2022</v>
      </c>
      <c r="P11" s="16">
        <v>2023</v>
      </c>
      <c r="Q11" s="16"/>
      <c r="R11" s="16"/>
      <c r="S11" s="16">
        <v>2010</v>
      </c>
      <c r="T11" s="16">
        <v>2011</v>
      </c>
      <c r="U11" s="16">
        <v>2012</v>
      </c>
      <c r="V11" s="16">
        <v>2013</v>
      </c>
      <c r="W11" s="16">
        <v>2014</v>
      </c>
      <c r="X11" s="16">
        <v>2015</v>
      </c>
      <c r="Y11" s="16">
        <v>2016</v>
      </c>
      <c r="Z11" s="16">
        <v>2017</v>
      </c>
      <c r="AA11" s="16">
        <v>2018</v>
      </c>
      <c r="AB11" s="16">
        <v>2019</v>
      </c>
      <c r="AC11" s="16">
        <v>2020</v>
      </c>
      <c r="AD11" s="16">
        <v>2021</v>
      </c>
      <c r="AE11" s="16">
        <v>2022</v>
      </c>
      <c r="AF11" s="16">
        <v>2023</v>
      </c>
      <c r="AG11" s="16"/>
      <c r="AH11" s="16"/>
      <c r="AI11" s="16">
        <v>2010</v>
      </c>
      <c r="AJ11" s="16">
        <v>2011</v>
      </c>
      <c r="AK11" s="16">
        <v>2012</v>
      </c>
      <c r="AL11" s="16">
        <v>2013</v>
      </c>
      <c r="AM11" s="16">
        <v>2014</v>
      </c>
      <c r="AN11" s="16">
        <v>2015</v>
      </c>
      <c r="AO11" s="16">
        <v>2016</v>
      </c>
      <c r="AP11" s="16">
        <v>2017</v>
      </c>
      <c r="AQ11" s="16">
        <v>2018</v>
      </c>
      <c r="AR11" s="16">
        <v>2019</v>
      </c>
      <c r="AS11" s="16">
        <v>2020</v>
      </c>
      <c r="AT11" s="16">
        <v>2021</v>
      </c>
      <c r="AU11" s="16">
        <v>2022</v>
      </c>
      <c r="AV11" s="16">
        <v>2023</v>
      </c>
    </row>
    <row r="12" spans="1:48" x14ac:dyDescent="0.3">
      <c r="A12" s="21"/>
      <c r="B12" s="21" t="s">
        <v>18</v>
      </c>
      <c r="C12" s="22">
        <v>6.8580192170818508</v>
      </c>
      <c r="D12" s="22">
        <v>8.1499885714285707</v>
      </c>
      <c r="E12" s="22">
        <v>10.382473627556511</v>
      </c>
      <c r="F12" s="22">
        <v>9.9583808553971522</v>
      </c>
      <c r="G12" s="22">
        <v>11.897498076923076</v>
      </c>
      <c r="H12" s="22">
        <v>13.53137736720554</v>
      </c>
      <c r="I12" s="22">
        <v>17.793444926279275</v>
      </c>
      <c r="J12" s="22">
        <v>14.750123114553608</v>
      </c>
      <c r="K12" s="22">
        <v>13.799581504702193</v>
      </c>
      <c r="L12" s="22">
        <v>12.075975930801054</v>
      </c>
      <c r="M12" s="22">
        <v>12.885356371490285</v>
      </c>
      <c r="N12" s="22">
        <v>13.033898707649319</v>
      </c>
      <c r="O12" s="22">
        <v>13.9913857331572</v>
      </c>
      <c r="P12" s="22">
        <v>14.3592</v>
      </c>
      <c r="Q12" s="22"/>
      <c r="R12" s="16"/>
      <c r="S12" s="22">
        <v>56.604990747330959</v>
      </c>
      <c r="T12" s="22">
        <v>65.196761142857127</v>
      </c>
      <c r="U12" s="22">
        <v>87.755522066738408</v>
      </c>
      <c r="V12" s="22">
        <v>90.804794297352359</v>
      </c>
      <c r="W12" s="22">
        <v>112.35899423076923</v>
      </c>
      <c r="X12" s="22">
        <v>76.919994457274825</v>
      </c>
      <c r="Y12" s="22">
        <v>51.208298352124885</v>
      </c>
      <c r="Z12" s="22">
        <v>60.40506481858948</v>
      </c>
      <c r="AA12" s="22">
        <v>73.319346394984322</v>
      </c>
      <c r="AB12" s="22">
        <v>67.201669800676939</v>
      </c>
      <c r="AC12" s="22">
        <v>67.604850971922261</v>
      </c>
      <c r="AD12" s="17">
        <v>57.252259867272102</v>
      </c>
      <c r="AE12" s="17">
        <v>90.012614266842803</v>
      </c>
      <c r="AF12" s="17">
        <v>115.3087</v>
      </c>
      <c r="AG12" s="17"/>
      <c r="AH12" s="16"/>
      <c r="AI12" s="22">
        <v>199.78985338078294</v>
      </c>
      <c r="AJ12" s="22">
        <v>225.73042971428572</v>
      </c>
      <c r="AK12" s="22">
        <v>247.25297954790099</v>
      </c>
      <c r="AL12" s="22">
        <v>264.63508350305506</v>
      </c>
      <c r="AM12" s="22">
        <v>293.52577500000001</v>
      </c>
      <c r="AN12" s="22">
        <v>309.81299030023087</v>
      </c>
      <c r="AO12" s="22">
        <v>316.41887771032094</v>
      </c>
      <c r="AP12" s="22">
        <v>273.16502079086837</v>
      </c>
      <c r="AQ12" s="22">
        <v>277.77121786833857</v>
      </c>
      <c r="AR12" s="22">
        <v>281.77143136517486</v>
      </c>
      <c r="AS12" s="22">
        <v>261.47756371490289</v>
      </c>
      <c r="AT12" s="22">
        <v>283.36385888927697</v>
      </c>
      <c r="AU12" s="22">
        <v>321.23818890356677</v>
      </c>
      <c r="AV12" s="17">
        <v>358.44279999999998</v>
      </c>
    </row>
    <row r="13" spans="1:48" x14ac:dyDescent="0.3">
      <c r="A13" s="21"/>
      <c r="B13" s="2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8" ht="14.4" customHeight="1" x14ac:dyDescent="0.3">
      <c r="A14" s="21"/>
      <c r="B14" s="21"/>
      <c r="C14" s="16" t="s">
        <v>15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 t="s">
        <v>196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H14" s="16"/>
      <c r="AI14" s="16" t="s">
        <v>17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48" x14ac:dyDescent="0.3">
      <c r="A15" s="21"/>
      <c r="C15" s="16">
        <v>2010</v>
      </c>
      <c r="D15" s="16">
        <v>2011</v>
      </c>
      <c r="E15" s="16">
        <v>2012</v>
      </c>
      <c r="F15" s="16">
        <v>2013</v>
      </c>
      <c r="G15" s="16">
        <v>2014</v>
      </c>
      <c r="H15" s="16">
        <v>2015</v>
      </c>
      <c r="I15" s="16">
        <v>2016</v>
      </c>
      <c r="J15" s="16">
        <v>2017</v>
      </c>
      <c r="K15" s="16">
        <v>2018</v>
      </c>
      <c r="L15" s="16">
        <v>2019</v>
      </c>
      <c r="M15" s="16">
        <v>2020</v>
      </c>
      <c r="N15" s="16">
        <v>2021</v>
      </c>
      <c r="O15" s="16">
        <v>2022</v>
      </c>
      <c r="P15" s="16">
        <v>2023</v>
      </c>
      <c r="Q15" s="16"/>
      <c r="R15" s="16"/>
      <c r="S15" s="16">
        <v>2010</v>
      </c>
      <c r="T15" s="16">
        <v>2011</v>
      </c>
      <c r="U15" s="16">
        <v>2012</v>
      </c>
      <c r="V15" s="16">
        <v>2013</v>
      </c>
      <c r="W15" s="16">
        <v>2014</v>
      </c>
      <c r="X15" s="16">
        <v>2015</v>
      </c>
      <c r="Y15" s="16">
        <v>2016</v>
      </c>
      <c r="Z15" s="16">
        <v>2017</v>
      </c>
      <c r="AA15" s="16">
        <v>2018</v>
      </c>
      <c r="AB15" s="16">
        <v>2019</v>
      </c>
      <c r="AC15" s="16">
        <v>2020</v>
      </c>
      <c r="AD15" s="16">
        <v>2021</v>
      </c>
      <c r="AE15" s="16">
        <v>2022</v>
      </c>
      <c r="AF15" s="16">
        <v>2023</v>
      </c>
      <c r="AG15" s="16"/>
      <c r="AH15" s="16"/>
      <c r="AI15" s="16">
        <v>2010</v>
      </c>
      <c r="AJ15" s="16">
        <v>2011</v>
      </c>
      <c r="AK15" s="16">
        <v>2012</v>
      </c>
      <c r="AL15" s="16">
        <v>2013</v>
      </c>
      <c r="AM15" s="16">
        <v>2014</v>
      </c>
      <c r="AN15" s="16">
        <v>2015</v>
      </c>
      <c r="AO15" s="16">
        <v>2016</v>
      </c>
      <c r="AP15" s="16">
        <v>2017</v>
      </c>
      <c r="AQ15" s="16">
        <v>2018</v>
      </c>
      <c r="AR15" s="16">
        <v>2019</v>
      </c>
      <c r="AS15" s="16">
        <v>2020</v>
      </c>
      <c r="AT15" s="16">
        <v>2021</v>
      </c>
      <c r="AU15" s="16">
        <v>2022</v>
      </c>
      <c r="AV15" s="16">
        <v>2023</v>
      </c>
    </row>
    <row r="16" spans="1:48" x14ac:dyDescent="0.3">
      <c r="B16" s="21" t="s">
        <v>19</v>
      </c>
      <c r="C16" s="22">
        <v>0.47553398927780893</v>
      </c>
      <c r="D16" s="22">
        <v>0.62894148582840304</v>
      </c>
      <c r="E16" s="22">
        <v>0.76787097602958887</v>
      </c>
      <c r="F16" s="22">
        <v>0.6741079112971875</v>
      </c>
      <c r="G16" s="22">
        <v>0.70377853168125626</v>
      </c>
      <c r="H16" s="22">
        <v>0.77103840434335225</v>
      </c>
      <c r="I16" s="22">
        <v>0.80284696393420407</v>
      </c>
      <c r="J16" s="22">
        <v>0.84381580892786046</v>
      </c>
      <c r="K16" s="22">
        <v>0.90935344281717745</v>
      </c>
      <c r="L16" s="22">
        <v>0.70713582921885521</v>
      </c>
      <c r="M16" s="22">
        <v>0.71581350020257284</v>
      </c>
      <c r="N16" s="22">
        <v>0.76990012766118066</v>
      </c>
      <c r="O16" s="22">
        <v>0.85950798639358272</v>
      </c>
      <c r="P16" s="22">
        <v>0.81091133321244957</v>
      </c>
      <c r="Q16" s="22"/>
      <c r="R16" s="16"/>
      <c r="S16" s="22">
        <v>3.9160434494983116</v>
      </c>
      <c r="T16" s="22">
        <v>5.0175871778677692</v>
      </c>
      <c r="U16" s="22">
        <v>6.5079971558652696</v>
      </c>
      <c r="V16" s="22">
        <v>6.1605370788630944</v>
      </c>
      <c r="W16" s="22">
        <v>6.6442942886785952</v>
      </c>
      <c r="X16" s="22">
        <v>4.383035636035971</v>
      </c>
      <c r="Y16" s="22">
        <v>2.3055791005026309</v>
      </c>
      <c r="Z16" s="22">
        <v>3.4582006534708096</v>
      </c>
      <c r="AA16" s="22">
        <v>4.8234739512430362</v>
      </c>
      <c r="AB16" s="22">
        <v>3.9302595069292776</v>
      </c>
      <c r="AC16" s="22">
        <v>3.7926495369319002</v>
      </c>
      <c r="AD16" s="17">
        <v>3.3867034209811071</v>
      </c>
      <c r="AE16" s="17">
        <v>5.5351482304968416</v>
      </c>
      <c r="AF16" s="17">
        <v>6.4863899640479961</v>
      </c>
      <c r="AG16" s="17"/>
      <c r="AH16" s="16"/>
      <c r="AI16" s="22">
        <v>13.846584606691174</v>
      </c>
      <c r="AJ16" s="22">
        <v>17.443478351921943</v>
      </c>
      <c r="AK16" s="22">
        <v>18.270020818566614</v>
      </c>
      <c r="AL16" s="22">
        <v>17.940424496653691</v>
      </c>
      <c r="AM16" s="22">
        <v>17.341503772006099</v>
      </c>
      <c r="AN16" s="22">
        <v>17.639936337116541</v>
      </c>
      <c r="AO16" s="22">
        <v>14.225363760486621</v>
      </c>
      <c r="AP16" s="22">
        <v>15.630675044413584</v>
      </c>
      <c r="AQ16" s="22">
        <v>18.283798499390809</v>
      </c>
      <c r="AR16" s="22">
        <v>16.508694174137997</v>
      </c>
      <c r="AS16" s="22">
        <v>14.712579008230856</v>
      </c>
      <c r="AT16" s="22">
        <v>16.738102858859389</v>
      </c>
      <c r="AU16" s="22">
        <v>19.716727279419526</v>
      </c>
      <c r="AV16" s="17">
        <v>20.192949674665687</v>
      </c>
    </row>
    <row r="17" spans="18:47" x14ac:dyDescent="0.3"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8:47" x14ac:dyDescent="0.3"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8:47" x14ac:dyDescent="0.3"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8:47" x14ac:dyDescent="0.3"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38" ht="14.4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4548-6775-410B-9D94-D95A7F615EEA}">
  <dimension ref="A1:J57"/>
  <sheetViews>
    <sheetView tabSelected="1" zoomScale="85" zoomScaleNormal="85" workbookViewId="0">
      <pane xSplit="2" ySplit="4" topLeftCell="C35" activePane="bottomRight" state="frozen"/>
      <selection activeCell="G44" sqref="G44"/>
      <selection pane="topRight" activeCell="G44" sqref="G44"/>
      <selection pane="bottomLeft" activeCell="G44" sqref="G44"/>
      <selection pane="bottomRight" activeCell="G57" sqref="G57"/>
    </sheetView>
  </sheetViews>
  <sheetFormatPr defaultRowHeight="14.4" x14ac:dyDescent="0.3"/>
  <cols>
    <col min="3" max="3" width="12.5546875" bestFit="1" customWidth="1"/>
    <col min="7" max="7" width="14.33203125" bestFit="1" customWidth="1"/>
    <col min="8" max="8" width="19" bestFit="1" customWidth="1"/>
    <col min="10" max="10" width="21.6640625" bestFit="1" customWidth="1"/>
  </cols>
  <sheetData>
    <row r="1" spans="1:10" ht="25.8" x14ac:dyDescent="0.5">
      <c r="A1" s="1" t="s">
        <v>208</v>
      </c>
    </row>
    <row r="2" spans="1:10" x14ac:dyDescent="0.3">
      <c r="A2" s="16" t="s">
        <v>290</v>
      </c>
      <c r="B2" s="16"/>
      <c r="C2" s="16"/>
      <c r="D2" s="16"/>
      <c r="E2" s="16"/>
    </row>
    <row r="3" spans="1:10" x14ac:dyDescent="0.3">
      <c r="A3" s="16"/>
      <c r="B3" s="16"/>
      <c r="C3" s="16"/>
      <c r="D3" s="16"/>
      <c r="E3" s="16"/>
    </row>
    <row r="4" spans="1:10" x14ac:dyDescent="0.3">
      <c r="A4" s="16"/>
      <c r="B4" s="16"/>
      <c r="C4" s="16" t="s">
        <v>289</v>
      </c>
      <c r="D4" s="16"/>
      <c r="E4" s="16"/>
    </row>
    <row r="5" spans="1:10" x14ac:dyDescent="0.3">
      <c r="A5" s="107">
        <v>2010</v>
      </c>
      <c r="B5" s="107">
        <v>1</v>
      </c>
      <c r="C5" s="123">
        <v>5.798214532198922</v>
      </c>
      <c r="E5" s="126"/>
      <c r="F5" s="124"/>
      <c r="G5" s="127"/>
      <c r="H5" s="124"/>
      <c r="I5" s="6"/>
      <c r="J5" s="6"/>
    </row>
    <row r="6" spans="1:10" x14ac:dyDescent="0.3">
      <c r="A6" s="107"/>
      <c r="B6" s="107">
        <v>2</v>
      </c>
      <c r="C6" s="123">
        <v>5.8468854395562921</v>
      </c>
      <c r="E6" s="126"/>
      <c r="F6" s="124"/>
      <c r="G6" s="127"/>
      <c r="H6" s="124"/>
      <c r="I6" s="6"/>
      <c r="J6" s="6"/>
    </row>
    <row r="7" spans="1:10" x14ac:dyDescent="0.3">
      <c r="A7" s="107"/>
      <c r="B7" s="107">
        <v>3</v>
      </c>
      <c r="C7" s="123">
        <v>5.8989371213288138</v>
      </c>
      <c r="E7" s="126"/>
      <c r="F7" s="124"/>
      <c r="G7" s="127"/>
      <c r="H7" s="124"/>
      <c r="I7" s="6"/>
      <c r="J7" s="6"/>
    </row>
    <row r="8" spans="1:10" x14ac:dyDescent="0.3">
      <c r="A8" s="107"/>
      <c r="B8" s="107">
        <v>4</v>
      </c>
      <c r="C8" s="123">
        <v>5.9538433275170011</v>
      </c>
      <c r="E8" s="126"/>
      <c r="F8" s="124"/>
      <c r="G8" s="127"/>
      <c r="H8" s="124"/>
      <c r="I8" s="6"/>
      <c r="J8" s="6"/>
    </row>
    <row r="9" spans="1:10" x14ac:dyDescent="0.3">
      <c r="A9" s="107">
        <v>2011</v>
      </c>
      <c r="B9" s="107">
        <v>1</v>
      </c>
      <c r="C9" s="123">
        <v>6.0124768773564803</v>
      </c>
      <c r="E9" s="126"/>
      <c r="F9" s="124"/>
      <c r="G9" s="127"/>
      <c r="H9" s="124"/>
      <c r="I9" s="6"/>
      <c r="J9" s="6"/>
    </row>
    <row r="10" spans="1:10" x14ac:dyDescent="0.3">
      <c r="A10" s="107"/>
      <c r="B10" s="107">
        <v>2</v>
      </c>
      <c r="C10" s="123">
        <v>6.0461269976838645</v>
      </c>
      <c r="E10" s="126"/>
      <c r="F10" s="124"/>
      <c r="G10" s="127"/>
      <c r="H10" s="124"/>
      <c r="I10" s="6"/>
      <c r="J10" s="6"/>
    </row>
    <row r="11" spans="1:10" x14ac:dyDescent="0.3">
      <c r="A11" s="107"/>
      <c r="B11" s="107">
        <v>3</v>
      </c>
      <c r="C11" s="123">
        <v>6.0711441248547802</v>
      </c>
      <c r="E11" s="126"/>
      <c r="F11" s="124"/>
      <c r="G11" s="127"/>
      <c r="H11" s="124"/>
      <c r="I11" s="6"/>
      <c r="J11" s="6"/>
    </row>
    <row r="12" spans="1:10" x14ac:dyDescent="0.3">
      <c r="A12" s="107"/>
      <c r="B12" s="107">
        <v>4</v>
      </c>
      <c r="C12" s="123">
        <v>6.1126759861787177</v>
      </c>
      <c r="E12" s="126"/>
      <c r="F12" s="124"/>
      <c r="G12" s="127"/>
      <c r="H12" s="124"/>
      <c r="I12" s="6"/>
      <c r="J12" s="6"/>
    </row>
    <row r="13" spans="1:10" x14ac:dyDescent="0.3">
      <c r="A13" s="107">
        <v>2012</v>
      </c>
      <c r="B13" s="107">
        <v>1</v>
      </c>
      <c r="C13" s="123">
        <v>6.1473252776114666</v>
      </c>
      <c r="E13" s="126"/>
      <c r="F13" s="124"/>
      <c r="G13" s="127"/>
      <c r="H13" s="124"/>
      <c r="I13" s="6"/>
      <c r="J13" s="6"/>
    </row>
    <row r="14" spans="1:10" x14ac:dyDescent="0.3">
      <c r="A14" s="107"/>
      <c r="B14" s="107">
        <v>2</v>
      </c>
      <c r="C14" s="123">
        <v>6.1986390623340188</v>
      </c>
      <c r="E14" s="126"/>
      <c r="F14" s="124"/>
      <c r="G14" s="127"/>
      <c r="H14" s="124"/>
      <c r="I14" s="6"/>
      <c r="J14" s="6"/>
    </row>
    <row r="15" spans="1:10" x14ac:dyDescent="0.3">
      <c r="A15" s="107"/>
      <c r="B15" s="107">
        <v>3</v>
      </c>
      <c r="C15" s="123">
        <v>6.2238401514177912</v>
      </c>
      <c r="E15" s="126"/>
      <c r="F15" s="124"/>
      <c r="G15" s="127"/>
      <c r="H15" s="124"/>
      <c r="I15" s="6"/>
      <c r="J15" s="6"/>
    </row>
    <row r="16" spans="1:10" x14ac:dyDescent="0.3">
      <c r="A16" s="107"/>
      <c r="B16" s="107">
        <v>4</v>
      </c>
      <c r="C16" s="123">
        <v>6.2535243090281201</v>
      </c>
      <c r="E16" s="126"/>
      <c r="F16" s="124"/>
      <c r="G16" s="127"/>
      <c r="H16" s="124"/>
      <c r="I16" s="6"/>
      <c r="J16" s="6"/>
    </row>
    <row r="17" spans="1:10" x14ac:dyDescent="0.3">
      <c r="A17" s="107">
        <v>2013</v>
      </c>
      <c r="B17" s="107">
        <v>1</v>
      </c>
      <c r="C17" s="123">
        <v>6.3020532032217336</v>
      </c>
      <c r="E17" s="126"/>
      <c r="F17" s="124"/>
      <c r="G17" s="125"/>
      <c r="H17" s="124"/>
      <c r="I17" s="6"/>
      <c r="J17" s="6"/>
    </row>
    <row r="18" spans="1:10" x14ac:dyDescent="0.3">
      <c r="A18" s="107"/>
      <c r="B18" s="107">
        <v>2</v>
      </c>
      <c r="C18" s="123">
        <v>6.3478929885444133</v>
      </c>
      <c r="E18" s="126"/>
      <c r="F18" s="124"/>
      <c r="G18" s="125"/>
      <c r="H18" s="124"/>
      <c r="I18" s="6"/>
      <c r="J18" s="6"/>
    </row>
    <row r="19" spans="1:10" x14ac:dyDescent="0.3">
      <c r="A19" s="107"/>
      <c r="B19" s="107">
        <v>3</v>
      </c>
      <c r="C19" s="123">
        <v>6.3780111760674121</v>
      </c>
      <c r="E19" s="126"/>
      <c r="F19" s="124"/>
      <c r="G19" s="125"/>
      <c r="H19" s="124"/>
      <c r="I19" s="6"/>
      <c r="J19" s="6"/>
    </row>
    <row r="20" spans="1:10" x14ac:dyDescent="0.3">
      <c r="A20" s="107"/>
      <c r="B20" s="107">
        <v>4</v>
      </c>
      <c r="C20" s="123">
        <v>6.4123473286517036</v>
      </c>
      <c r="E20" s="126"/>
      <c r="F20" s="124"/>
      <c r="G20" s="125"/>
      <c r="H20" s="124"/>
      <c r="I20" s="6"/>
      <c r="J20" s="6"/>
    </row>
    <row r="21" spans="1:10" x14ac:dyDescent="0.3">
      <c r="A21" s="107">
        <v>2014</v>
      </c>
      <c r="B21" s="107">
        <v>1</v>
      </c>
      <c r="C21" s="123">
        <v>6.4035024605365702</v>
      </c>
      <c r="E21" s="126"/>
      <c r="F21" s="124"/>
      <c r="G21" s="125"/>
      <c r="H21" s="124"/>
      <c r="I21" s="6"/>
      <c r="J21" s="6"/>
    </row>
    <row r="22" spans="1:10" x14ac:dyDescent="0.3">
      <c r="A22" s="107"/>
      <c r="B22" s="107">
        <v>2</v>
      </c>
      <c r="C22" s="123">
        <v>6.4287749459484651</v>
      </c>
      <c r="E22" s="126"/>
      <c r="F22" s="124"/>
      <c r="G22" s="125"/>
      <c r="H22" s="124"/>
      <c r="I22" s="6"/>
      <c r="J22" s="6"/>
    </row>
    <row r="23" spans="1:10" x14ac:dyDescent="0.3">
      <c r="A23" s="107"/>
      <c r="B23" s="107">
        <v>3</v>
      </c>
      <c r="C23" s="123">
        <v>6.4596703047571209</v>
      </c>
      <c r="E23" s="126"/>
      <c r="F23" s="124"/>
      <c r="G23" s="125"/>
      <c r="H23" s="124"/>
      <c r="I23" s="6"/>
      <c r="J23" s="6"/>
    </row>
    <row r="24" spans="1:10" x14ac:dyDescent="0.3">
      <c r="A24" s="107"/>
      <c r="B24" s="107">
        <v>4</v>
      </c>
      <c r="C24" s="123">
        <v>6.5080387423167769</v>
      </c>
      <c r="E24" s="126"/>
      <c r="F24" s="124"/>
      <c r="G24" s="125"/>
      <c r="H24" s="124"/>
      <c r="I24" s="6"/>
      <c r="J24" s="6"/>
    </row>
    <row r="25" spans="1:10" x14ac:dyDescent="0.3">
      <c r="A25" s="107">
        <v>2015</v>
      </c>
      <c r="B25" s="107">
        <v>1</v>
      </c>
      <c r="C25" s="123">
        <v>6.5550497021953538</v>
      </c>
      <c r="E25" s="126"/>
      <c r="F25" s="124"/>
      <c r="G25" s="125"/>
      <c r="H25" s="124"/>
      <c r="I25" s="6"/>
      <c r="J25" s="6"/>
    </row>
    <row r="26" spans="1:10" x14ac:dyDescent="0.3">
      <c r="A26" s="107"/>
      <c r="B26" s="107">
        <v>2</v>
      </c>
      <c r="C26" s="123">
        <v>6.499707867189735</v>
      </c>
      <c r="E26" s="126"/>
      <c r="F26" s="124"/>
      <c r="G26" s="125"/>
      <c r="H26" s="124"/>
      <c r="I26" s="6"/>
      <c r="J26" s="6"/>
    </row>
    <row r="27" spans="1:10" x14ac:dyDescent="0.3">
      <c r="A27" s="107"/>
      <c r="B27" s="107">
        <v>3</v>
      </c>
      <c r="C27" s="123">
        <v>6.5289841119881364</v>
      </c>
      <c r="E27" s="126"/>
      <c r="F27" s="124"/>
      <c r="G27" s="125"/>
      <c r="H27" s="124"/>
      <c r="I27" s="6"/>
      <c r="J27" s="6"/>
    </row>
    <row r="28" spans="1:10" x14ac:dyDescent="0.3">
      <c r="A28" s="107"/>
      <c r="B28" s="107">
        <v>4</v>
      </c>
      <c r="C28" s="123">
        <v>6.5572850502922426</v>
      </c>
      <c r="E28" s="126"/>
      <c r="F28" s="124"/>
      <c r="G28" s="125"/>
      <c r="H28" s="124"/>
      <c r="I28" s="6"/>
      <c r="J28" s="6"/>
    </row>
    <row r="29" spans="1:10" x14ac:dyDescent="0.3">
      <c r="A29" s="107">
        <v>2016</v>
      </c>
      <c r="B29" s="107">
        <v>1</v>
      </c>
      <c r="C29" s="123">
        <v>6.5729480933525855</v>
      </c>
      <c r="E29" s="126"/>
      <c r="F29" s="124"/>
      <c r="G29" s="125"/>
      <c r="H29" s="124"/>
      <c r="I29" s="6"/>
      <c r="J29" s="6"/>
    </row>
    <row r="30" spans="1:10" x14ac:dyDescent="0.3">
      <c r="A30" s="107"/>
      <c r="B30" s="107">
        <v>2</v>
      </c>
      <c r="C30" s="123">
        <v>6.579272179934466</v>
      </c>
      <c r="E30" s="126"/>
      <c r="F30" s="124"/>
      <c r="G30" s="125"/>
      <c r="H30" s="124"/>
      <c r="I30" s="6"/>
      <c r="J30" s="6"/>
    </row>
    <row r="31" spans="1:10" x14ac:dyDescent="0.3">
      <c r="A31" s="107"/>
      <c r="B31" s="107">
        <v>3</v>
      </c>
      <c r="C31" s="123">
        <v>6.5784706205244037</v>
      </c>
      <c r="E31" s="126"/>
      <c r="F31" s="124"/>
      <c r="G31" s="125"/>
      <c r="H31" s="124"/>
      <c r="I31" s="6"/>
      <c r="J31" s="6"/>
    </row>
    <row r="32" spans="1:10" x14ac:dyDescent="0.3">
      <c r="A32" s="107"/>
      <c r="B32" s="107">
        <v>4</v>
      </c>
      <c r="C32" s="123">
        <v>6.5840566342967817</v>
      </c>
      <c r="E32" s="126"/>
      <c r="F32" s="124"/>
      <c r="G32" s="125"/>
      <c r="H32" s="124"/>
      <c r="I32" s="6"/>
      <c r="J32" s="6"/>
    </row>
    <row r="33" spans="1:10" x14ac:dyDescent="0.3">
      <c r="A33" s="107">
        <v>2017</v>
      </c>
      <c r="B33" s="107">
        <v>1</v>
      </c>
      <c r="C33" s="123">
        <v>6.6151416578455278</v>
      </c>
      <c r="E33" s="126"/>
      <c r="F33" s="124"/>
      <c r="G33" s="125"/>
      <c r="H33" s="124"/>
      <c r="I33" s="6"/>
      <c r="J33" s="6"/>
    </row>
    <row r="34" spans="1:10" x14ac:dyDescent="0.3">
      <c r="A34" s="107"/>
      <c r="B34" s="107">
        <v>2</v>
      </c>
      <c r="C34" s="123">
        <v>6.6512142177664737</v>
      </c>
      <c r="E34" s="126"/>
      <c r="F34" s="124"/>
      <c r="G34" s="125"/>
      <c r="H34" s="124"/>
      <c r="I34" s="6"/>
      <c r="J34" s="6"/>
    </row>
    <row r="35" spans="1:10" x14ac:dyDescent="0.3">
      <c r="A35" s="107"/>
      <c r="B35" s="107">
        <v>3</v>
      </c>
      <c r="C35" s="123">
        <v>6.6634455332950067</v>
      </c>
      <c r="E35" s="126"/>
      <c r="F35" s="124"/>
      <c r="G35" s="125"/>
      <c r="H35" s="124"/>
      <c r="I35" s="6"/>
      <c r="J35" s="6"/>
    </row>
    <row r="36" spans="1:10" x14ac:dyDescent="0.3">
      <c r="A36" s="107"/>
      <c r="B36" s="107">
        <v>4</v>
      </c>
      <c r="C36" s="123">
        <v>6.6896569359048721</v>
      </c>
      <c r="E36" s="126"/>
      <c r="F36" s="124"/>
      <c r="G36" s="125"/>
      <c r="H36" s="124"/>
      <c r="I36" s="6"/>
      <c r="J36" s="6"/>
    </row>
    <row r="37" spans="1:10" x14ac:dyDescent="0.3">
      <c r="A37" s="107">
        <v>2018</v>
      </c>
      <c r="B37" s="107">
        <v>1</v>
      </c>
      <c r="C37" s="123">
        <v>6.7250468612558079</v>
      </c>
      <c r="E37" s="126"/>
      <c r="F37" s="124"/>
      <c r="G37" s="125"/>
      <c r="H37" s="124"/>
      <c r="I37" s="6"/>
      <c r="J37" s="6"/>
    </row>
    <row r="38" spans="1:10" x14ac:dyDescent="0.3">
      <c r="A38" s="107"/>
      <c r="B38" s="107">
        <v>2</v>
      </c>
      <c r="C38" s="123">
        <v>6.7083246478561973</v>
      </c>
      <c r="E38" s="126"/>
      <c r="F38" s="124"/>
      <c r="G38" s="125"/>
      <c r="H38" s="124"/>
      <c r="I38" s="6"/>
      <c r="J38" s="6"/>
    </row>
    <row r="39" spans="1:10" x14ac:dyDescent="0.3">
      <c r="A39" s="107"/>
      <c r="B39" s="107">
        <v>3</v>
      </c>
      <c r="C39" s="123">
        <v>6.7908250341441194</v>
      </c>
      <c r="E39" s="126"/>
      <c r="F39" s="124"/>
      <c r="G39" s="125"/>
      <c r="H39" s="124"/>
      <c r="I39" s="6"/>
      <c r="J39" s="6"/>
    </row>
    <row r="40" spans="1:10" x14ac:dyDescent="0.3">
      <c r="A40" s="107"/>
      <c r="B40" s="107">
        <v>4</v>
      </c>
      <c r="C40" s="123">
        <v>6.8096692290998941</v>
      </c>
      <c r="E40" s="126"/>
      <c r="F40" s="124"/>
      <c r="G40" s="125"/>
      <c r="H40" s="124"/>
      <c r="I40" s="6"/>
      <c r="J40" s="6"/>
    </row>
    <row r="41" spans="1:10" x14ac:dyDescent="0.3">
      <c r="A41" s="107">
        <v>2019</v>
      </c>
      <c r="B41" s="107">
        <v>1</v>
      </c>
      <c r="C41" s="123">
        <v>6.7501912299675801</v>
      </c>
      <c r="E41" s="126"/>
      <c r="F41" s="124"/>
      <c r="G41" s="125"/>
      <c r="H41" s="124"/>
      <c r="I41" s="6"/>
      <c r="J41" s="6"/>
    </row>
    <row r="42" spans="1:10" x14ac:dyDescent="0.3">
      <c r="A42" s="107"/>
      <c r="B42" s="107">
        <v>2</v>
      </c>
      <c r="C42" s="123">
        <v>6.7807163243588411</v>
      </c>
      <c r="E42" s="126"/>
      <c r="F42" s="124"/>
      <c r="G42" s="125"/>
      <c r="H42" s="124"/>
      <c r="I42" s="6"/>
      <c r="J42" s="6"/>
    </row>
    <row r="43" spans="1:10" x14ac:dyDescent="0.3">
      <c r="A43" s="107"/>
      <c r="B43" s="107">
        <v>3</v>
      </c>
      <c r="C43" s="123">
        <v>6.78784343274737</v>
      </c>
      <c r="E43" s="126"/>
      <c r="F43" s="124"/>
      <c r="G43" s="125"/>
      <c r="H43" s="124"/>
      <c r="I43" s="6"/>
      <c r="J43" s="6"/>
    </row>
    <row r="44" spans="1:10" x14ac:dyDescent="0.3">
      <c r="A44" s="107"/>
      <c r="B44" s="107">
        <v>4</v>
      </c>
      <c r="C44" s="123">
        <v>6.7853854202821564</v>
      </c>
      <c r="E44" s="126"/>
      <c r="F44" s="124"/>
      <c r="G44" s="125"/>
      <c r="H44" s="124"/>
      <c r="I44" s="6"/>
      <c r="J44" s="6"/>
    </row>
    <row r="45" spans="1:10" x14ac:dyDescent="0.3">
      <c r="A45" s="107">
        <v>2020</v>
      </c>
      <c r="B45" s="107">
        <v>1</v>
      </c>
      <c r="C45" s="123">
        <v>6.8013941535520512</v>
      </c>
      <c r="E45" s="126"/>
      <c r="F45" s="124"/>
      <c r="G45" s="125"/>
      <c r="H45" s="124"/>
      <c r="I45" s="6"/>
      <c r="J45" s="6"/>
    </row>
    <row r="46" spans="1:10" x14ac:dyDescent="0.3">
      <c r="A46" s="107"/>
      <c r="B46" s="107">
        <v>2</v>
      </c>
      <c r="C46" s="123">
        <v>5.6526429454356482</v>
      </c>
      <c r="E46" s="126"/>
      <c r="F46" s="124"/>
      <c r="G46" s="125"/>
      <c r="H46" s="124"/>
      <c r="I46" s="6"/>
      <c r="J46" s="6"/>
    </row>
    <row r="47" spans="1:10" x14ac:dyDescent="0.3">
      <c r="A47" s="107"/>
      <c r="B47" s="107">
        <v>3</v>
      </c>
      <c r="C47" s="123">
        <v>6.4287530191068907</v>
      </c>
      <c r="E47" s="126"/>
      <c r="F47" s="124"/>
      <c r="G47" s="125"/>
      <c r="H47" s="124"/>
      <c r="I47" s="6"/>
      <c r="J47" s="6"/>
    </row>
    <row r="48" spans="1:10" x14ac:dyDescent="0.3">
      <c r="A48" s="107"/>
      <c r="B48" s="107">
        <v>4</v>
      </c>
      <c r="C48" s="123">
        <v>6.6050295529252363</v>
      </c>
      <c r="E48" s="126"/>
      <c r="F48" s="124"/>
      <c r="G48" s="125"/>
      <c r="H48" s="124"/>
      <c r="I48" s="6"/>
      <c r="J48" s="6"/>
    </row>
    <row r="49" spans="1:10" x14ac:dyDescent="0.3">
      <c r="A49" s="107">
        <v>2021</v>
      </c>
      <c r="B49" s="107">
        <v>1</v>
      </c>
      <c r="C49" s="123">
        <v>6.6473834147929054</v>
      </c>
      <c r="E49" s="126"/>
      <c r="F49" s="124"/>
      <c r="G49" s="125"/>
      <c r="H49" s="124"/>
      <c r="I49" s="6"/>
      <c r="J49" s="6"/>
    </row>
    <row r="50" spans="1:10" x14ac:dyDescent="0.3">
      <c r="A50" s="107"/>
      <c r="B50" s="107">
        <v>2</v>
      </c>
      <c r="C50" s="123">
        <v>6.7336572301112643</v>
      </c>
      <c r="E50" s="126"/>
      <c r="F50" s="124"/>
      <c r="G50" s="125"/>
      <c r="H50" s="124"/>
      <c r="I50" s="6"/>
      <c r="J50" s="6"/>
    </row>
    <row r="51" spans="1:10" x14ac:dyDescent="0.3">
      <c r="A51" s="107"/>
      <c r="B51" s="107">
        <v>3</v>
      </c>
      <c r="C51" s="123">
        <v>6.6073841753697087</v>
      </c>
      <c r="E51" s="126"/>
      <c r="F51" s="124"/>
      <c r="G51" s="125"/>
      <c r="H51" s="124"/>
      <c r="I51" s="6"/>
      <c r="J51" s="6"/>
    </row>
    <row r="52" spans="1:10" x14ac:dyDescent="0.3">
      <c r="A52" s="107"/>
      <c r="B52" s="107">
        <v>4</v>
      </c>
      <c r="C52" s="123">
        <v>6.6981028286076363</v>
      </c>
      <c r="E52" s="126"/>
      <c r="F52" s="124"/>
      <c r="G52" s="125"/>
      <c r="H52" s="124"/>
      <c r="I52" s="6"/>
      <c r="J52" s="6"/>
    </row>
    <row r="53" spans="1:10" x14ac:dyDescent="0.3">
      <c r="A53" s="107">
        <v>2022</v>
      </c>
      <c r="B53" s="107">
        <v>1</v>
      </c>
      <c r="C53" s="123">
        <v>6.8007229007842236</v>
      </c>
      <c r="E53" s="126"/>
      <c r="F53" s="124"/>
      <c r="G53" s="125"/>
      <c r="H53" s="124"/>
      <c r="I53" s="6"/>
      <c r="J53" s="6"/>
    </row>
    <row r="54" spans="1:10" x14ac:dyDescent="0.3">
      <c r="B54" s="107">
        <v>2</v>
      </c>
      <c r="C54" s="123">
        <v>6.7438170304731848</v>
      </c>
      <c r="D54" s="71"/>
      <c r="E54" s="126"/>
      <c r="F54" s="124"/>
      <c r="G54" s="125"/>
      <c r="H54" s="124"/>
      <c r="I54" s="6"/>
      <c r="J54" s="6"/>
    </row>
    <row r="55" spans="1:10" x14ac:dyDescent="0.3">
      <c r="B55" s="107">
        <v>3</v>
      </c>
      <c r="C55" s="123">
        <v>6.8634496488909473</v>
      </c>
      <c r="D55" s="71"/>
      <c r="E55" s="126"/>
      <c r="G55" s="125"/>
      <c r="H55" s="124"/>
      <c r="I55" s="6"/>
      <c r="J55" s="6"/>
    </row>
    <row r="56" spans="1:10" x14ac:dyDescent="0.3">
      <c r="B56" s="107">
        <v>4</v>
      </c>
      <c r="C56" s="123">
        <v>6.7883591393309075</v>
      </c>
    </row>
    <row r="57" spans="1:10" x14ac:dyDescent="0.3">
      <c r="A57" s="109">
        <v>2023</v>
      </c>
      <c r="B57" s="109">
        <v>1</v>
      </c>
      <c r="C57" s="165">
        <v>6.8127012210321407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38098-A1C8-4684-A95C-BCCC6669AC3E}">
  <dimension ref="A1:O24"/>
  <sheetViews>
    <sheetView zoomScale="90" zoomScaleNormal="90" workbookViewId="0">
      <selection activeCell="L7" sqref="L7"/>
    </sheetView>
  </sheetViews>
  <sheetFormatPr defaultColWidth="8.88671875" defaultRowHeight="14.4" x14ac:dyDescent="0.3"/>
  <cols>
    <col min="1" max="1" width="41.44140625" customWidth="1"/>
    <col min="2" max="7" width="10.6640625" customWidth="1"/>
  </cols>
  <sheetData>
    <row r="1" spans="1:15" ht="23.4" x14ac:dyDescent="0.45">
      <c r="A1" s="23" t="s">
        <v>20</v>
      </c>
    </row>
    <row r="3" spans="1:15" x14ac:dyDescent="0.3">
      <c r="B3" s="24" t="s">
        <v>21</v>
      </c>
      <c r="C3" s="24"/>
      <c r="D3" s="164" t="s">
        <v>22</v>
      </c>
      <c r="E3" s="164"/>
      <c r="F3" s="164" t="s">
        <v>23</v>
      </c>
      <c r="G3" s="164"/>
    </row>
    <row r="4" spans="1:15" x14ac:dyDescent="0.3">
      <c r="A4" s="25" t="s">
        <v>24</v>
      </c>
      <c r="B4" s="26" t="s">
        <v>19</v>
      </c>
      <c r="C4" s="26" t="s">
        <v>25</v>
      </c>
      <c r="D4" s="26" t="s">
        <v>19</v>
      </c>
      <c r="E4" s="26" t="s">
        <v>26</v>
      </c>
      <c r="F4" s="26" t="s">
        <v>19</v>
      </c>
      <c r="G4" s="26" t="s">
        <v>26</v>
      </c>
    </row>
    <row r="5" spans="1:15" x14ac:dyDescent="0.3">
      <c r="A5" s="25" t="s">
        <v>27</v>
      </c>
      <c r="B5" s="27"/>
      <c r="C5" s="27"/>
      <c r="D5" s="27"/>
      <c r="E5" s="27"/>
      <c r="F5" s="27"/>
      <c r="G5" s="27"/>
    </row>
    <row r="6" spans="1:15" ht="14.4" customHeight="1" x14ac:dyDescent="0.3">
      <c r="A6" s="27" t="s">
        <v>28</v>
      </c>
      <c r="B6" s="28">
        <v>1.0245487521127172</v>
      </c>
      <c r="C6" s="29">
        <v>18.267199999999995</v>
      </c>
      <c r="D6" s="30">
        <v>-1.8647570146900005E-2</v>
      </c>
      <c r="E6" s="30">
        <v>7.5214846321072754E-2</v>
      </c>
      <c r="F6" s="31">
        <v>-1.946838275704954E-2</v>
      </c>
      <c r="G6" s="31">
        <v>1.2778512549537626</v>
      </c>
      <c r="J6" s="32"/>
      <c r="K6" s="32"/>
      <c r="L6" s="32"/>
      <c r="M6" s="32"/>
      <c r="N6" s="32"/>
      <c r="O6" s="32"/>
    </row>
    <row r="7" spans="1:15" x14ac:dyDescent="0.3">
      <c r="A7" s="27" t="s">
        <v>29</v>
      </c>
      <c r="B7" s="28">
        <v>0.4454522498772126</v>
      </c>
      <c r="C7" s="29">
        <v>7.958800000000001</v>
      </c>
      <c r="D7" s="30">
        <v>1.1412080382491613E-2</v>
      </c>
      <c r="E7" s="30">
        <v>0.11214698151101674</v>
      </c>
      <c r="F7" s="31">
        <v>5.0261777378000257E-3</v>
      </c>
      <c r="G7" s="31">
        <v>0.80255165125495476</v>
      </c>
    </row>
    <row r="8" spans="1:15" x14ac:dyDescent="0.3">
      <c r="A8" s="27" t="s">
        <v>30</v>
      </c>
      <c r="B8" s="28">
        <v>0.13397501277949297</v>
      </c>
      <c r="C8" s="29">
        <v>2.3845999999999998</v>
      </c>
      <c r="D8" s="30">
        <v>-8.3499466104167586E-2</v>
      </c>
      <c r="E8" s="30">
        <v>2.1452546469782532E-3</v>
      </c>
      <c r="F8" s="31">
        <v>-1.220603984902661E-2</v>
      </c>
      <c r="G8" s="31">
        <v>5.1046235138701374E-3</v>
      </c>
    </row>
    <row r="9" spans="1:15" x14ac:dyDescent="0.3">
      <c r="A9" s="27" t="s">
        <v>31</v>
      </c>
      <c r="B9" s="28">
        <v>0.57082677096885026</v>
      </c>
      <c r="C9" s="29">
        <v>10.104299999999999</v>
      </c>
      <c r="D9" s="30">
        <v>0.52532033407253564</v>
      </c>
      <c r="E9" s="30">
        <v>0.65672282749599886</v>
      </c>
      <c r="F9" s="31">
        <v>0.19659274404496546</v>
      </c>
      <c r="G9" s="31">
        <v>4.0053317040951111</v>
      </c>
    </row>
    <row r="10" spans="1:15" x14ac:dyDescent="0.3">
      <c r="A10" s="27" t="s">
        <v>32</v>
      </c>
      <c r="B10" s="28">
        <v>2.1287791026453897</v>
      </c>
      <c r="C10" s="29">
        <v>37.877700000000004</v>
      </c>
      <c r="D10" s="30">
        <v>-9.8095232641371072E-2</v>
      </c>
      <c r="E10" s="30">
        <v>-1.42770496604869E-2</v>
      </c>
      <c r="F10" s="31">
        <v>-0.23153562202322109</v>
      </c>
      <c r="G10" s="31">
        <v>-0.54861439894319486</v>
      </c>
    </row>
    <row r="11" spans="1:15" x14ac:dyDescent="0.3">
      <c r="A11" s="27" t="s">
        <v>33</v>
      </c>
      <c r="B11" s="28">
        <v>0.10337639398192826</v>
      </c>
      <c r="C11" s="29">
        <v>1.8398999999999999</v>
      </c>
      <c r="D11" s="30">
        <v>-1.014890740332944E-2</v>
      </c>
      <c r="E11" s="30">
        <v>8.3156838728492194E-2</v>
      </c>
      <c r="F11" s="31">
        <v>-1.059914423552783E-3</v>
      </c>
      <c r="G11" s="31">
        <v>0.14125402906208706</v>
      </c>
    </row>
    <row r="12" spans="1:15" x14ac:dyDescent="0.3">
      <c r="A12" s="27" t="s">
        <v>34</v>
      </c>
      <c r="B12" s="28">
        <v>3.1981854419506166</v>
      </c>
      <c r="C12" s="29">
        <v>56.841899999999995</v>
      </c>
      <c r="D12" s="30">
        <v>-2.4717462883781582E-2</v>
      </c>
      <c r="E12" s="30">
        <v>6.5016864312969269E-2</v>
      </c>
      <c r="F12" s="31">
        <v>-8.1054491338077697E-2</v>
      </c>
      <c r="G12" s="31">
        <v>3.4700690885072616</v>
      </c>
    </row>
    <row r="13" spans="1:15" x14ac:dyDescent="0.3">
      <c r="A13" s="27" t="s">
        <v>35</v>
      </c>
      <c r="B13" s="28">
        <v>2.0924758815802424</v>
      </c>
      <c r="C13" s="29">
        <v>37.293599999999998</v>
      </c>
      <c r="D13" s="30">
        <v>-5.646857514948464E-2</v>
      </c>
      <c r="E13" s="30">
        <v>3.3802225838721112E-2</v>
      </c>
      <c r="F13" s="31">
        <v>-0.12523073260248657</v>
      </c>
      <c r="G13" s="31">
        <v>1.2193886393659121</v>
      </c>
    </row>
    <row r="14" spans="1:15" x14ac:dyDescent="0.3">
      <c r="A14" s="27" t="s">
        <v>36</v>
      </c>
      <c r="B14" s="28">
        <v>2.5274092684755187</v>
      </c>
      <c r="C14" s="29">
        <v>45.215499999999999</v>
      </c>
      <c r="D14" s="30">
        <v>-0.13377320528173667</v>
      </c>
      <c r="E14" s="30">
        <v>-4.620236732496228E-2</v>
      </c>
      <c r="F14" s="31">
        <v>-0.39031306923806824</v>
      </c>
      <c r="G14" s="31">
        <v>-2.1902582562747703</v>
      </c>
    </row>
    <row r="15" spans="1:15" x14ac:dyDescent="0.3">
      <c r="A15" s="33" t="s">
        <v>37</v>
      </c>
      <c r="B15" s="34"/>
      <c r="C15" s="35"/>
      <c r="D15" s="36"/>
      <c r="E15" s="36"/>
      <c r="F15" s="35"/>
      <c r="G15" s="35"/>
    </row>
    <row r="16" spans="1:15" x14ac:dyDescent="0.3">
      <c r="A16" s="37" t="s">
        <v>28</v>
      </c>
      <c r="B16" s="38">
        <v>0.92417228793167971</v>
      </c>
      <c r="C16" s="37">
        <v>16.4374</v>
      </c>
      <c r="D16" s="39">
        <v>-0.10406345820794444</v>
      </c>
      <c r="E16" s="39">
        <v>-2.3204566742561401E-2</v>
      </c>
      <c r="F16" s="28">
        <v>-0.10734305363832357</v>
      </c>
      <c r="G16" s="38">
        <v>-0.39048375165125615</v>
      </c>
    </row>
    <row r="17" spans="1:7" x14ac:dyDescent="0.3">
      <c r="A17" s="27" t="s">
        <v>29</v>
      </c>
      <c r="B17" s="31">
        <v>1.18641609875983</v>
      </c>
      <c r="C17" s="27">
        <v>20.9817</v>
      </c>
      <c r="D17" s="30">
        <v>-8.690092087797531E-2</v>
      </c>
      <c r="E17" s="30">
        <v>-9.2901254839748079E-3</v>
      </c>
      <c r="F17" s="28">
        <v>-0.11291288523236585</v>
      </c>
      <c r="G17" s="31">
        <v>-0.19675046235138871</v>
      </c>
    </row>
    <row r="18" spans="1:7" x14ac:dyDescent="0.3">
      <c r="A18" s="27" t="s">
        <v>30</v>
      </c>
      <c r="B18" s="31">
        <v>0.10223732128572274</v>
      </c>
      <c r="C18" s="27">
        <v>1.8100999999999998</v>
      </c>
      <c r="D18" s="30">
        <v>-0.17773175231488797</v>
      </c>
      <c r="E18" s="30">
        <v>-0.10626513206641416</v>
      </c>
      <c r="F18" s="28">
        <v>-2.2098406834080039E-2</v>
      </c>
      <c r="G18" s="31">
        <v>-0.21522100396301197</v>
      </c>
    </row>
    <row r="19" spans="1:7" x14ac:dyDescent="0.3">
      <c r="A19" s="27" t="s">
        <v>31</v>
      </c>
      <c r="B19" s="31">
        <v>0.77356922688273888</v>
      </c>
      <c r="C19" s="27">
        <v>13.7462</v>
      </c>
      <c r="D19" s="30">
        <v>-0.21267793967112772</v>
      </c>
      <c r="E19" s="30">
        <v>-0.14114471961822317</v>
      </c>
      <c r="F19" s="28">
        <v>-0.20896291067684036</v>
      </c>
      <c r="G19" s="31">
        <v>-2.259057595772787</v>
      </c>
    </row>
    <row r="20" spans="1:7" x14ac:dyDescent="0.3">
      <c r="A20" s="27" t="s">
        <v>32</v>
      </c>
      <c r="B20" s="31">
        <v>3.6839055053417873</v>
      </c>
      <c r="C20" s="27">
        <v>65.323999999999998</v>
      </c>
      <c r="D20" s="30">
        <v>-6.5959067448615946E-2</v>
      </c>
      <c r="E20" s="30">
        <v>1.6324758990011779E-2</v>
      </c>
      <c r="F20" s="28">
        <v>-0.26014595638483889</v>
      </c>
      <c r="G20" s="31">
        <v>1.0492694848084574</v>
      </c>
    </row>
    <row r="21" spans="1:7" x14ac:dyDescent="0.3">
      <c r="A21" s="27" t="s">
        <v>33</v>
      </c>
      <c r="B21" s="31">
        <v>0.23512479325141838</v>
      </c>
      <c r="C21" s="27">
        <v>4.1710000000000003</v>
      </c>
      <c r="D21" s="30">
        <v>-6.4116194702219617E-2</v>
      </c>
      <c r="E21" s="30">
        <v>1.8068561740808686E-2</v>
      </c>
      <c r="F21" s="28">
        <v>-1.6108096900587357E-2</v>
      </c>
      <c r="G21" s="31">
        <v>7.4026420079259872E-2</v>
      </c>
    </row>
    <row r="22" spans="1:7" x14ac:dyDescent="0.3">
      <c r="A22" s="27" t="s">
        <v>34</v>
      </c>
      <c r="B22" s="31">
        <v>1.335943548203893</v>
      </c>
      <c r="C22" s="27">
        <v>23.744199999999999</v>
      </c>
      <c r="D22" s="30">
        <v>-0.13984501860015272</v>
      </c>
      <c r="E22" s="30">
        <v>-6.022745554325299E-2</v>
      </c>
      <c r="F22" s="28">
        <v>-0.21719928895055818</v>
      </c>
      <c r="G22" s="31">
        <v>-1.5217009247027709</v>
      </c>
    </row>
    <row r="23" spans="1:7" x14ac:dyDescent="0.3">
      <c r="A23" s="27" t="s">
        <v>35</v>
      </c>
      <c r="B23" s="31">
        <v>6.7551470245881085</v>
      </c>
      <c r="C23" s="27">
        <v>119.9255</v>
      </c>
      <c r="D23" s="30">
        <v>9.0145720395834406E-2</v>
      </c>
      <c r="E23" s="30">
        <v>0.18786893884753753</v>
      </c>
      <c r="F23" s="28">
        <v>0.5585928408636619</v>
      </c>
      <c r="G23" s="31">
        <v>18.966971598414791</v>
      </c>
    </row>
    <row r="24" spans="1:7" x14ac:dyDescent="0.3">
      <c r="A24" s="27" t="s">
        <v>36</v>
      </c>
      <c r="B24" s="31">
        <v>4.8781005436773981</v>
      </c>
      <c r="C24" s="27">
        <v>86.663899999999998</v>
      </c>
      <c r="D24" s="30">
        <v>0.23048850757575892</v>
      </c>
      <c r="E24" s="30">
        <v>0.34186841868105711</v>
      </c>
      <c r="F24" s="28">
        <v>0.91373963039429507</v>
      </c>
      <c r="G24" s="31">
        <v>22.079400660501967</v>
      </c>
    </row>
  </sheetData>
  <mergeCells count="2"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A440-A7FB-4923-B2FD-CD266BC8FDB4}">
  <dimension ref="A1:Q16"/>
  <sheetViews>
    <sheetView workbookViewId="0"/>
  </sheetViews>
  <sheetFormatPr defaultRowHeight="14.4" x14ac:dyDescent="0.3"/>
  <cols>
    <col min="7" max="8" width="10" bestFit="1" customWidth="1"/>
    <col min="9" max="9" width="9" bestFit="1" customWidth="1"/>
    <col min="10" max="11" width="11" bestFit="1" customWidth="1"/>
    <col min="13" max="14" width="11" bestFit="1" customWidth="1"/>
    <col min="15" max="15" width="10" bestFit="1" customWidth="1"/>
    <col min="16" max="17" width="12.44140625" bestFit="1" customWidth="1"/>
  </cols>
  <sheetData>
    <row r="1" spans="1:17" x14ac:dyDescent="0.3">
      <c r="A1" t="s">
        <v>171</v>
      </c>
    </row>
    <row r="3" spans="1:17" x14ac:dyDescent="0.3">
      <c r="B3" t="s">
        <v>167</v>
      </c>
      <c r="C3" t="s">
        <v>168</v>
      </c>
      <c r="D3" t="s">
        <v>169</v>
      </c>
      <c r="E3" t="s">
        <v>170</v>
      </c>
    </row>
    <row r="4" spans="1:17" x14ac:dyDescent="0.3">
      <c r="A4" s="91">
        <v>2013</v>
      </c>
      <c r="B4" s="71">
        <v>-3.001460603823251E-3</v>
      </c>
      <c r="C4" s="71">
        <v>0.10829878704130201</v>
      </c>
      <c r="D4" s="71">
        <v>0.16373267484467102</v>
      </c>
      <c r="E4" s="71">
        <v>8.921878638424062E-2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x14ac:dyDescent="0.3">
      <c r="A5" s="91">
        <v>2014</v>
      </c>
      <c r="B5" s="71">
        <v>6.1248887748584779E-3</v>
      </c>
      <c r="C5" s="71">
        <v>7.9730528474680068E-2</v>
      </c>
      <c r="D5" s="71">
        <v>5.8162368869825849E-2</v>
      </c>
      <c r="E5" s="71">
        <v>7.7408108946030701E-2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3">
      <c r="A6" s="91">
        <v>2015</v>
      </c>
      <c r="B6" s="71">
        <v>-2.8037192443958268E-2</v>
      </c>
      <c r="C6" s="71">
        <v>6.7100390099005744E-2</v>
      </c>
      <c r="D6" s="71">
        <v>9.5179431022289138E-2</v>
      </c>
      <c r="E6" s="71">
        <v>6.0592905362389662E-2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x14ac:dyDescent="0.3">
      <c r="A7" s="91">
        <v>2016</v>
      </c>
      <c r="B7" s="71">
        <v>4.9917071486904031E-2</v>
      </c>
      <c r="C7" s="71">
        <v>7.6481067024958396E-2</v>
      </c>
      <c r="D7" s="71">
        <v>6.428914573148331E-2</v>
      </c>
      <c r="E7" s="71">
        <v>5.252617835174158E-2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x14ac:dyDescent="0.3">
      <c r="A8" s="91">
        <v>2017</v>
      </c>
      <c r="B8" s="71">
        <v>2.1041337043301144E-2</v>
      </c>
      <c r="C8" s="71">
        <v>0.11343770189497825</v>
      </c>
      <c r="D8" s="71">
        <v>9.8777390894572867E-2</v>
      </c>
      <c r="E8" s="71">
        <v>7.0669711216578751E-2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17" x14ac:dyDescent="0.3">
      <c r="A9" s="91">
        <v>2018</v>
      </c>
      <c r="B9" s="71">
        <v>1.8639927743162824E-2</v>
      </c>
      <c r="C9" s="71">
        <v>8.3896418388470104E-2</v>
      </c>
      <c r="D9" s="71">
        <v>0.10880755440377721</v>
      </c>
      <c r="E9" s="71">
        <v>4.0006047059496182E-2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7" x14ac:dyDescent="0.3">
      <c r="A10" s="91">
        <v>2019</v>
      </c>
      <c r="B10" s="71">
        <v>3.9346651754996347E-2</v>
      </c>
      <c r="C10" s="71">
        <v>4.7577022959632904E-2</v>
      </c>
      <c r="D10" s="71">
        <v>3.0656638899193955E-2</v>
      </c>
      <c r="E10" s="71">
        <v>3.5747397772905982E-2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7" x14ac:dyDescent="0.3">
      <c r="A11" s="91">
        <v>2020</v>
      </c>
      <c r="B11" s="71">
        <v>0.13422941153652199</v>
      </c>
      <c r="C11" s="71">
        <v>9.451998186859098E-2</v>
      </c>
      <c r="D11" s="71">
        <v>2.7137161611489241E-2</v>
      </c>
      <c r="E11" s="71">
        <v>4.0398702090099825E-2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7" x14ac:dyDescent="0.3">
      <c r="A12" s="91">
        <v>2021</v>
      </c>
      <c r="B12" s="71">
        <v>6.1601522685010977E-2</v>
      </c>
      <c r="C12" s="71">
        <v>8.7422181121354553E-2</v>
      </c>
      <c r="D12" s="71">
        <v>9.091185780374969E-2</v>
      </c>
      <c r="E12" s="71">
        <v>4.540511817601639E-2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7" x14ac:dyDescent="0.3">
      <c r="A13" s="91">
        <v>2022</v>
      </c>
      <c r="B13" s="71">
        <v>0.13384039594894118</v>
      </c>
      <c r="C13" s="71">
        <v>8.3529294127382567E-2</v>
      </c>
      <c r="D13" s="71">
        <v>0.14045689534721251</v>
      </c>
      <c r="E13" s="71">
        <v>5.3785072113170594E-2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5" spans="1:17" x14ac:dyDescent="0.3">
      <c r="G15" s="6"/>
      <c r="H15" s="6"/>
      <c r="I15" s="6"/>
      <c r="J15" s="6"/>
      <c r="K15" s="6"/>
    </row>
    <row r="16" spans="1:17" x14ac:dyDescent="0.3">
      <c r="G16" s="6"/>
      <c r="H16" s="6"/>
      <c r="I16" s="6"/>
      <c r="J16" s="6"/>
      <c r="K16" s="6"/>
    </row>
  </sheetData>
  <conditionalFormatting sqref="A4">
    <cfRule type="cellIs" dxfId="5" priority="1" stopIfTrue="1" operator="lessThan">
      <formula>0</formula>
    </cfRule>
  </conditionalFormatting>
  <conditionalFormatting sqref="A6">
    <cfRule type="cellIs" dxfId="4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0C6B-7E08-476F-B03A-33AF1B1E3846}">
  <dimension ref="A1:W48"/>
  <sheetViews>
    <sheetView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K36" sqref="K36"/>
    </sheetView>
  </sheetViews>
  <sheetFormatPr defaultColWidth="8.77734375" defaultRowHeight="13.2" x14ac:dyDescent="0.25"/>
  <cols>
    <col min="1" max="9" width="8.77734375" style="104"/>
    <col min="10" max="10" width="9.21875" style="104" bestFit="1" customWidth="1"/>
    <col min="11" max="11" width="12.5546875" style="104" bestFit="1" customWidth="1"/>
    <col min="12" max="16384" width="8.77734375" style="104"/>
  </cols>
  <sheetData>
    <row r="1" spans="1:23" s="42" customFormat="1" ht="25.8" x14ac:dyDescent="0.5">
      <c r="A1" s="92" t="s">
        <v>172</v>
      </c>
    </row>
    <row r="2" spans="1:23" s="42" customFormat="1" ht="14.4" x14ac:dyDescent="0.3">
      <c r="A2" s="49"/>
      <c r="B2" s="42" t="s">
        <v>173</v>
      </c>
      <c r="M2" s="93"/>
      <c r="Q2" s="93"/>
      <c r="R2" s="93"/>
    </row>
    <row r="3" spans="1:23" s="43" customFormat="1" ht="14.4" x14ac:dyDescent="0.3">
      <c r="A3" s="94"/>
      <c r="B3" s="93" t="s">
        <v>16</v>
      </c>
      <c r="C3" s="93" t="s">
        <v>17</v>
      </c>
      <c r="D3" s="93" t="s">
        <v>44</v>
      </c>
      <c r="E3" s="93" t="s">
        <v>46</v>
      </c>
      <c r="F3" s="93"/>
      <c r="G3" s="93"/>
      <c r="H3" s="93"/>
      <c r="I3" s="93"/>
      <c r="J3" s="93"/>
      <c r="K3" s="93"/>
      <c r="L3" s="93"/>
      <c r="N3" s="93"/>
      <c r="O3" s="93"/>
      <c r="P3" s="93"/>
      <c r="Q3" s="95"/>
      <c r="R3" s="93"/>
      <c r="S3" s="93"/>
      <c r="T3" s="93"/>
      <c r="U3" s="93"/>
      <c r="V3" s="42"/>
      <c r="W3" s="42"/>
    </row>
    <row r="4" spans="1:23" s="42" customFormat="1" ht="14.4" x14ac:dyDescent="0.3">
      <c r="A4" s="49">
        <v>2013</v>
      </c>
      <c r="B4" s="96">
        <v>25.236927189409371</v>
      </c>
      <c r="C4" s="96">
        <v>62.703116089613047</v>
      </c>
      <c r="D4" s="96">
        <v>1.0084979633401223</v>
      </c>
      <c r="E4" s="96">
        <v>71.330832484725065</v>
      </c>
      <c r="F4" s="96"/>
      <c r="G4" s="97"/>
      <c r="H4" s="97"/>
      <c r="I4" s="97"/>
      <c r="J4" s="97"/>
      <c r="K4" s="97"/>
      <c r="L4" s="97"/>
      <c r="M4" s="96"/>
      <c r="N4" s="96"/>
      <c r="O4" s="96"/>
      <c r="P4" s="96"/>
      <c r="Q4" s="98"/>
      <c r="R4" s="99"/>
      <c r="S4" s="100"/>
    </row>
    <row r="5" spans="1:23" s="42" customFormat="1" ht="14.4" x14ac:dyDescent="0.3">
      <c r="A5" s="49">
        <v>2</v>
      </c>
      <c r="B5" s="96">
        <v>11.430092964824118</v>
      </c>
      <c r="C5" s="96">
        <v>54.762015075376873</v>
      </c>
      <c r="D5" s="96">
        <v>8.7968391959798975</v>
      </c>
      <c r="E5" s="96">
        <v>134.40223869346732</v>
      </c>
      <c r="F5" s="96"/>
      <c r="G5" s="97"/>
      <c r="H5" s="97"/>
      <c r="I5" s="97"/>
      <c r="J5" s="97"/>
      <c r="K5" s="97"/>
      <c r="L5" s="97"/>
      <c r="M5" s="96"/>
      <c r="N5" s="96"/>
      <c r="O5" s="96"/>
      <c r="P5" s="96"/>
      <c r="Q5" s="98"/>
      <c r="R5" s="99"/>
      <c r="S5" s="100"/>
    </row>
    <row r="6" spans="1:23" s="42" customFormat="1" ht="14.4" x14ac:dyDescent="0.3">
      <c r="A6" s="49">
        <v>3</v>
      </c>
      <c r="B6" s="96">
        <v>0.15541316180108858</v>
      </c>
      <c r="C6" s="96">
        <v>78.723109846610583</v>
      </c>
      <c r="D6" s="96">
        <v>9.20426521523998</v>
      </c>
      <c r="E6" s="96">
        <v>169.82693963384466</v>
      </c>
      <c r="F6" s="96"/>
      <c r="G6" s="97"/>
      <c r="H6" s="97"/>
      <c r="I6" s="97"/>
      <c r="J6" s="97"/>
      <c r="K6" s="97"/>
      <c r="L6" s="97"/>
      <c r="M6" s="96"/>
      <c r="N6" s="96"/>
      <c r="O6" s="96"/>
      <c r="P6" s="96"/>
      <c r="Q6" s="98"/>
      <c r="R6" s="99"/>
      <c r="S6" s="100"/>
    </row>
    <row r="7" spans="1:23" s="42" customFormat="1" ht="14.4" x14ac:dyDescent="0.3">
      <c r="A7" s="49">
        <v>4</v>
      </c>
      <c r="B7" s="96">
        <v>-2.3526398429833169</v>
      </c>
      <c r="C7" s="96">
        <v>66.554860157016691</v>
      </c>
      <c r="D7" s="96">
        <v>6.4650417075564279</v>
      </c>
      <c r="E7" s="96">
        <v>170.51921000981355</v>
      </c>
      <c r="F7" s="96"/>
      <c r="G7" s="97"/>
      <c r="H7" s="97"/>
      <c r="I7" s="97"/>
      <c r="J7" s="97"/>
      <c r="K7" s="97"/>
      <c r="L7" s="97"/>
      <c r="M7" s="96"/>
      <c r="N7" s="96"/>
      <c r="O7" s="96"/>
      <c r="P7" s="96"/>
      <c r="Q7" s="98"/>
      <c r="R7" s="99"/>
      <c r="S7" s="100"/>
    </row>
    <row r="8" spans="1:23" s="42" customFormat="1" ht="14.4" x14ac:dyDescent="0.3">
      <c r="A8" s="49">
        <v>2014</v>
      </c>
      <c r="B8" s="96">
        <v>30.125459134615383</v>
      </c>
      <c r="C8" s="96">
        <v>63.146204326923076</v>
      </c>
      <c r="D8" s="96">
        <v>3.1741826923076926</v>
      </c>
      <c r="E8" s="96">
        <v>100.25332451923076</v>
      </c>
      <c r="F8" s="96"/>
      <c r="G8" s="97"/>
      <c r="H8" s="97"/>
      <c r="I8" s="97"/>
      <c r="J8" s="97"/>
      <c r="K8" s="97"/>
      <c r="L8" s="97"/>
      <c r="M8" s="96"/>
      <c r="N8" s="96"/>
      <c r="O8" s="96"/>
      <c r="P8" s="96"/>
      <c r="Q8" s="98"/>
      <c r="R8" s="99"/>
      <c r="S8" s="100"/>
    </row>
    <row r="9" spans="1:23" s="42" customFormat="1" ht="14.4" x14ac:dyDescent="0.3">
      <c r="A9" s="49">
        <v>2</v>
      </c>
      <c r="B9" s="96">
        <v>14.303768286927799</v>
      </c>
      <c r="C9" s="96">
        <v>46.624506842850408</v>
      </c>
      <c r="D9" s="96">
        <v>3.4802760736196325</v>
      </c>
      <c r="E9" s="96">
        <v>139.31691835771591</v>
      </c>
      <c r="F9" s="96"/>
      <c r="G9" s="97"/>
      <c r="H9" s="97"/>
      <c r="I9" s="97"/>
      <c r="J9" s="97"/>
      <c r="K9" s="97"/>
      <c r="L9" s="97"/>
      <c r="M9" s="96"/>
      <c r="N9" s="96"/>
      <c r="O9" s="96"/>
      <c r="P9" s="96"/>
      <c r="Q9" s="98"/>
      <c r="R9" s="99"/>
      <c r="S9" s="100"/>
    </row>
    <row r="10" spans="1:23" s="42" customFormat="1" ht="14.4" x14ac:dyDescent="0.3">
      <c r="A10" s="49">
        <v>3</v>
      </c>
      <c r="B10" s="96">
        <v>17.945314245810053</v>
      </c>
      <c r="C10" s="96">
        <v>60.639853351955303</v>
      </c>
      <c r="D10" s="96">
        <v>3.0602676908752322</v>
      </c>
      <c r="E10" s="96">
        <v>187.5133891992551</v>
      </c>
      <c r="F10" s="96"/>
      <c r="G10" s="97"/>
      <c r="H10" s="97"/>
      <c r="I10" s="97"/>
      <c r="J10" s="97"/>
      <c r="K10" s="97"/>
      <c r="L10" s="97"/>
      <c r="M10" s="96"/>
      <c r="N10" s="96"/>
      <c r="O10" s="96"/>
      <c r="P10" s="96"/>
      <c r="Q10" s="98"/>
      <c r="R10" s="99"/>
      <c r="S10" s="100"/>
    </row>
    <row r="11" spans="1:23" s="42" customFormat="1" ht="14.4" x14ac:dyDescent="0.3">
      <c r="A11" s="49">
        <v>4</v>
      </c>
      <c r="B11" s="96">
        <v>5.0106967022758937</v>
      </c>
      <c r="C11" s="96">
        <v>49.999786344635389</v>
      </c>
      <c r="D11" s="96">
        <v>3.3508848118903853</v>
      </c>
      <c r="E11" s="96">
        <v>159.44912215513236</v>
      </c>
      <c r="F11" s="96"/>
      <c r="G11" s="97"/>
      <c r="H11" s="97"/>
      <c r="I11" s="97"/>
      <c r="J11" s="97"/>
      <c r="K11" s="97"/>
      <c r="L11" s="97"/>
      <c r="M11" s="96"/>
      <c r="N11" s="96"/>
      <c r="O11" s="96"/>
      <c r="P11" s="96"/>
      <c r="Q11" s="98"/>
      <c r="R11" s="99"/>
      <c r="S11" s="100"/>
    </row>
    <row r="12" spans="1:23" s="42" customFormat="1" ht="14.4" x14ac:dyDescent="0.3">
      <c r="A12" s="49">
        <v>2015</v>
      </c>
      <c r="B12" s="96">
        <v>-0.15099769053117779</v>
      </c>
      <c r="C12" s="96">
        <v>51.050542725173202</v>
      </c>
      <c r="D12" s="96">
        <v>7.3574364896073892</v>
      </c>
      <c r="E12" s="96">
        <v>142.41154734411086</v>
      </c>
      <c r="F12" s="96"/>
      <c r="G12" s="97"/>
      <c r="H12" s="97"/>
      <c r="I12" s="97"/>
      <c r="J12" s="97"/>
      <c r="K12" s="97"/>
      <c r="L12" s="97"/>
      <c r="M12" s="96"/>
      <c r="N12" s="96"/>
      <c r="O12" s="96"/>
      <c r="P12" s="96"/>
      <c r="Q12" s="98"/>
      <c r="R12" s="99"/>
      <c r="S12" s="100"/>
    </row>
    <row r="13" spans="1:23" s="42" customFormat="1" ht="14.4" x14ac:dyDescent="0.3">
      <c r="A13" s="49">
        <v>2</v>
      </c>
      <c r="B13" s="96">
        <v>-17.208451307484218</v>
      </c>
      <c r="C13" s="96">
        <v>63.725746167718661</v>
      </c>
      <c r="D13" s="96">
        <v>8.5977231740306586</v>
      </c>
      <c r="E13" s="96">
        <v>115.05632100991885</v>
      </c>
      <c r="F13" s="96"/>
      <c r="G13" s="97"/>
      <c r="H13" s="97"/>
      <c r="I13" s="97"/>
      <c r="J13" s="97"/>
      <c r="K13" s="97"/>
      <c r="L13" s="97"/>
      <c r="M13" s="96"/>
      <c r="N13" s="96"/>
      <c r="O13" s="96"/>
      <c r="P13" s="96"/>
      <c r="Q13" s="98"/>
      <c r="R13" s="99"/>
      <c r="S13" s="100"/>
    </row>
    <row r="14" spans="1:23" s="42" customFormat="1" ht="14.4" x14ac:dyDescent="0.3">
      <c r="A14" s="49">
        <v>3</v>
      </c>
      <c r="B14" s="96">
        <v>-8.9896688888888878</v>
      </c>
      <c r="C14" s="96">
        <v>61.627164444444439</v>
      </c>
      <c r="D14" s="96">
        <v>9.2076088888888883</v>
      </c>
      <c r="E14" s="96">
        <v>147.03827777777775</v>
      </c>
      <c r="F14" s="96"/>
      <c r="G14" s="97"/>
      <c r="H14" s="97"/>
      <c r="I14" s="97"/>
      <c r="J14" s="97"/>
      <c r="K14" s="97"/>
      <c r="L14" s="97"/>
      <c r="M14" s="96"/>
      <c r="N14" s="96"/>
      <c r="O14" s="96"/>
      <c r="P14" s="96"/>
      <c r="Q14" s="98"/>
      <c r="R14" s="99"/>
      <c r="S14" s="100"/>
    </row>
    <row r="15" spans="1:23" s="42" customFormat="1" ht="14.4" x14ac:dyDescent="0.3">
      <c r="A15" s="49">
        <v>4</v>
      </c>
      <c r="B15" s="96">
        <v>-19.49968556244464</v>
      </c>
      <c r="C15" s="96">
        <v>45.338401240035431</v>
      </c>
      <c r="D15" s="96">
        <v>5.9217271922054913</v>
      </c>
      <c r="E15" s="96">
        <v>141.848928255093</v>
      </c>
      <c r="F15" s="96"/>
      <c r="G15" s="97"/>
      <c r="H15" s="97"/>
      <c r="I15" s="97"/>
      <c r="J15" s="97"/>
      <c r="K15" s="97"/>
      <c r="L15" s="97"/>
      <c r="M15" s="96"/>
      <c r="N15" s="96"/>
      <c r="O15" s="96"/>
      <c r="P15" s="96"/>
      <c r="Q15" s="98"/>
      <c r="R15" s="99"/>
      <c r="S15" s="100"/>
    </row>
    <row r="16" spans="1:23" s="42" customFormat="1" ht="14.4" x14ac:dyDescent="0.3">
      <c r="A16" s="49">
        <v>2016</v>
      </c>
      <c r="B16" s="96">
        <v>-1.7150780572419777</v>
      </c>
      <c r="C16" s="96">
        <v>51.199388551604514</v>
      </c>
      <c r="D16" s="96">
        <v>8.3863703382480494</v>
      </c>
      <c r="E16" s="96">
        <v>99.430052038161321</v>
      </c>
      <c r="F16" s="96"/>
      <c r="G16" s="97"/>
      <c r="H16" s="97"/>
      <c r="I16" s="97"/>
      <c r="J16" s="97"/>
      <c r="K16" s="97"/>
      <c r="L16" s="97"/>
      <c r="M16" s="96"/>
      <c r="N16" s="96"/>
      <c r="O16" s="96"/>
      <c r="P16" s="96"/>
      <c r="Q16" s="98"/>
      <c r="R16" s="99"/>
      <c r="S16" s="100"/>
    </row>
    <row r="17" spans="1:19" s="42" customFormat="1" ht="14.4" x14ac:dyDescent="0.3">
      <c r="A17" s="49">
        <v>2</v>
      </c>
      <c r="B17" s="96">
        <v>14.808324840764332</v>
      </c>
      <c r="C17" s="96">
        <v>58.78419108280255</v>
      </c>
      <c r="D17" s="96">
        <v>1.4548386411889596</v>
      </c>
      <c r="E17" s="96">
        <v>127.67740127388535</v>
      </c>
      <c r="F17" s="96"/>
      <c r="G17" s="97"/>
      <c r="H17" s="97"/>
      <c r="I17" s="97"/>
      <c r="J17" s="97"/>
      <c r="K17" s="97"/>
      <c r="L17" s="97"/>
      <c r="M17" s="96"/>
      <c r="N17" s="96"/>
      <c r="O17" s="96"/>
      <c r="P17" s="96"/>
      <c r="Q17" s="98"/>
      <c r="R17" s="99"/>
      <c r="S17" s="100"/>
    </row>
    <row r="18" spans="1:19" s="42" customFormat="1" ht="14.4" x14ac:dyDescent="0.3">
      <c r="A18" s="49">
        <v>3</v>
      </c>
      <c r="B18" s="96">
        <v>19.270331375838921</v>
      </c>
      <c r="C18" s="96">
        <v>116.73244546979865</v>
      </c>
      <c r="D18" s="96">
        <v>3.2547420302013421</v>
      </c>
      <c r="E18" s="96">
        <v>157.09339765100671</v>
      </c>
      <c r="F18" s="96"/>
      <c r="G18" s="97"/>
      <c r="H18" s="97"/>
      <c r="I18" s="97"/>
      <c r="J18" s="97"/>
      <c r="K18" s="97"/>
      <c r="L18" s="97"/>
      <c r="M18" s="96"/>
      <c r="N18" s="96"/>
      <c r="O18" s="96"/>
      <c r="P18" s="96"/>
      <c r="Q18" s="98"/>
      <c r="R18" s="99"/>
      <c r="S18" s="100"/>
    </row>
    <row r="19" spans="1:19" s="42" customFormat="1" ht="14.4" x14ac:dyDescent="0.3">
      <c r="A19" s="49">
        <v>4</v>
      </c>
      <c r="B19" s="96">
        <v>31.591762261014129</v>
      </c>
      <c r="C19" s="96">
        <v>53.988131753948458</v>
      </c>
      <c r="D19" s="96">
        <v>3.0304966749792182</v>
      </c>
      <c r="E19" s="96">
        <v>139.54671238570242</v>
      </c>
      <c r="F19" s="96"/>
      <c r="G19" s="97"/>
      <c r="H19" s="97"/>
      <c r="I19" s="97"/>
      <c r="J19" s="97"/>
      <c r="K19" s="97"/>
      <c r="L19" s="97"/>
      <c r="M19" s="96"/>
      <c r="N19" s="96"/>
      <c r="O19" s="96"/>
      <c r="P19" s="96"/>
      <c r="Q19" s="98"/>
      <c r="R19" s="99"/>
      <c r="S19" s="100"/>
    </row>
    <row r="20" spans="1:19" s="42" customFormat="1" ht="14.4" x14ac:dyDescent="0.3">
      <c r="A20" s="49">
        <v>2017</v>
      </c>
      <c r="B20" s="96">
        <v>18.172990216061965</v>
      </c>
      <c r="C20" s="96">
        <v>38.90161842641664</v>
      </c>
      <c r="D20" s="96">
        <v>1.8840644109253977</v>
      </c>
      <c r="E20" s="96">
        <v>95.656119037912759</v>
      </c>
      <c r="F20" s="96"/>
      <c r="G20" s="97"/>
      <c r="H20" s="97"/>
      <c r="I20" s="97"/>
      <c r="J20" s="97"/>
      <c r="K20" s="97"/>
      <c r="L20" s="97"/>
      <c r="M20" s="96"/>
      <c r="N20" s="96"/>
      <c r="O20" s="96"/>
      <c r="P20" s="96"/>
      <c r="Q20" s="98"/>
      <c r="R20" s="99"/>
      <c r="S20" s="100"/>
    </row>
    <row r="21" spans="1:19" s="42" customFormat="1" ht="14.4" x14ac:dyDescent="0.3">
      <c r="A21" s="49">
        <v>2</v>
      </c>
      <c r="B21" s="96">
        <v>-12.651995967741936</v>
      </c>
      <c r="C21" s="96">
        <v>59.850790322580643</v>
      </c>
      <c r="D21" s="96">
        <v>1.1204576612903225</v>
      </c>
      <c r="E21" s="96">
        <v>297.90474999999998</v>
      </c>
      <c r="G21" s="97"/>
      <c r="H21" s="97"/>
      <c r="I21" s="97"/>
      <c r="J21" s="97"/>
      <c r="K21" s="97"/>
      <c r="L21" s="97"/>
      <c r="M21" s="96"/>
      <c r="N21" s="96"/>
      <c r="O21" s="96"/>
      <c r="P21" s="96"/>
      <c r="Q21" s="6"/>
      <c r="R21" s="99"/>
      <c r="S21" s="100"/>
    </row>
    <row r="22" spans="1:19" s="42" customFormat="1" ht="14.4" x14ac:dyDescent="0.3">
      <c r="A22" s="49">
        <v>3</v>
      </c>
      <c r="B22" s="96">
        <v>14.98359943977591</v>
      </c>
      <c r="C22" s="96">
        <v>72.58382352941176</v>
      </c>
      <c r="D22" s="96">
        <v>2.5906762705082031</v>
      </c>
      <c r="E22" s="96">
        <v>157.16170868347336</v>
      </c>
      <c r="G22" s="97"/>
      <c r="H22" s="97"/>
      <c r="I22" s="97"/>
      <c r="J22" s="97"/>
      <c r="K22" s="97"/>
      <c r="M22" s="96"/>
      <c r="N22" s="96"/>
      <c r="O22" s="96"/>
      <c r="P22" s="96"/>
      <c r="Q22" s="6"/>
      <c r="R22" s="99"/>
      <c r="S22" s="100"/>
    </row>
    <row r="23" spans="1:19" s="42" customFormat="1" ht="14.4" x14ac:dyDescent="0.3">
      <c r="A23" s="49">
        <v>4</v>
      </c>
      <c r="B23" s="96">
        <v>13.243517857142855</v>
      </c>
      <c r="C23" s="96">
        <v>67.439813492063493</v>
      </c>
      <c r="D23" s="96">
        <v>4.798597222222222</v>
      </c>
      <c r="E23" s="96">
        <v>193.58199999999997</v>
      </c>
      <c r="G23" s="97"/>
      <c r="H23" s="97"/>
      <c r="I23" s="97"/>
      <c r="J23" s="97"/>
      <c r="K23" s="97"/>
      <c r="M23" s="96"/>
      <c r="N23" s="96"/>
      <c r="O23" s="96"/>
      <c r="P23" s="96"/>
      <c r="Q23" s="98"/>
      <c r="R23" s="99"/>
      <c r="S23" s="100"/>
    </row>
    <row r="24" spans="1:19" s="42" customFormat="1" ht="14.4" x14ac:dyDescent="0.3">
      <c r="A24" s="49">
        <v>2018</v>
      </c>
      <c r="B24" s="96">
        <v>21.637517633228839</v>
      </c>
      <c r="C24" s="96">
        <v>38.796575235109721</v>
      </c>
      <c r="D24" s="96">
        <v>8.0665027429467084</v>
      </c>
      <c r="E24" s="96">
        <v>107.20674764890282</v>
      </c>
      <c r="J24" s="97"/>
      <c r="K24" s="97"/>
      <c r="M24" s="96"/>
      <c r="N24" s="96"/>
      <c r="O24" s="96"/>
      <c r="P24" s="96"/>
      <c r="Q24" s="98"/>
      <c r="R24" s="99"/>
      <c r="S24" s="100"/>
    </row>
    <row r="25" spans="1:19" s="42" customFormat="1" ht="14.4" x14ac:dyDescent="0.3">
      <c r="A25" s="49">
        <v>2</v>
      </c>
      <c r="B25" s="96">
        <v>-8.0155924353531454</v>
      </c>
      <c r="C25" s="96">
        <v>35.2785025086839</v>
      </c>
      <c r="D25" s="96">
        <v>2.3378811269780004</v>
      </c>
      <c r="E25" s="96">
        <v>104.5601871864145</v>
      </c>
      <c r="G25" s="97"/>
      <c r="H25" s="97"/>
      <c r="I25" s="97"/>
      <c r="J25" s="97"/>
      <c r="K25" s="97"/>
      <c r="L25" s="97"/>
      <c r="M25" s="96"/>
      <c r="N25" s="96"/>
      <c r="O25" s="96"/>
      <c r="P25" s="96"/>
      <c r="Q25" s="98"/>
      <c r="R25" s="99"/>
      <c r="S25" s="100"/>
    </row>
    <row r="26" spans="1:19" s="42" customFormat="1" ht="14.4" x14ac:dyDescent="0.3">
      <c r="A26" s="49">
        <v>3</v>
      </c>
      <c r="B26" s="96">
        <v>29.387309451219512</v>
      </c>
      <c r="C26" s="96">
        <v>63.35249237804878</v>
      </c>
      <c r="D26" s="96">
        <v>4.9601772103658544</v>
      </c>
      <c r="E26" s="96">
        <v>114.37721608231709</v>
      </c>
      <c r="G26" s="102"/>
      <c r="H26" s="102"/>
      <c r="I26" s="102"/>
      <c r="J26" s="97"/>
      <c r="K26" s="102"/>
      <c r="L26" s="97"/>
      <c r="M26" s="96"/>
      <c r="N26" s="96"/>
      <c r="O26" s="96"/>
      <c r="P26" s="96"/>
      <c r="Q26" s="98"/>
      <c r="R26" s="99"/>
      <c r="S26" s="100"/>
    </row>
    <row r="27" spans="1:19" s="42" customFormat="1" ht="14.4" x14ac:dyDescent="0.3">
      <c r="A27" s="49">
        <v>4</v>
      </c>
      <c r="B27" s="96">
        <v>10.832027231467475</v>
      </c>
      <c r="C27" s="96">
        <v>49.471429652042367</v>
      </c>
      <c r="D27" s="96">
        <v>3.7153271558245087</v>
      </c>
      <c r="E27" s="96">
        <v>100.08351928895613</v>
      </c>
      <c r="G27" s="102"/>
      <c r="H27" s="102"/>
      <c r="I27" s="102"/>
      <c r="J27" s="97"/>
      <c r="K27" s="102"/>
      <c r="L27" s="97"/>
      <c r="M27" s="96"/>
      <c r="N27" s="96"/>
      <c r="O27" s="96"/>
      <c r="P27" s="96"/>
      <c r="Q27" s="98"/>
      <c r="R27" s="99"/>
      <c r="S27" s="100"/>
    </row>
    <row r="28" spans="1:19" s="42" customFormat="1" ht="14.4" x14ac:dyDescent="0.3">
      <c r="A28" s="49">
        <v>2019</v>
      </c>
      <c r="B28" s="96">
        <v>25.418217374952992</v>
      </c>
      <c r="C28" s="96">
        <v>38.038130876269278</v>
      </c>
      <c r="D28" s="96">
        <v>3.0977247085370441</v>
      </c>
      <c r="E28" s="96">
        <v>100.71221323805943</v>
      </c>
      <c r="G28" s="102"/>
      <c r="H28" s="102"/>
      <c r="I28" s="102"/>
      <c r="J28" s="97"/>
      <c r="K28" s="102"/>
      <c r="L28" s="97"/>
      <c r="M28" s="96"/>
      <c r="N28" s="96"/>
      <c r="O28" s="96"/>
      <c r="P28" s="96"/>
      <c r="Q28" s="98"/>
      <c r="R28" s="99"/>
      <c r="S28" s="100"/>
    </row>
    <row r="29" spans="1:19" s="42" customFormat="1" ht="14.4" x14ac:dyDescent="0.3">
      <c r="A29" s="49">
        <v>2</v>
      </c>
      <c r="B29" s="96">
        <v>25.565382483370286</v>
      </c>
      <c r="C29" s="96">
        <v>37.863059866962303</v>
      </c>
      <c r="D29" s="96">
        <v>2.8674445676274942</v>
      </c>
      <c r="E29" s="96">
        <v>115.28880081300811</v>
      </c>
      <c r="G29" s="102"/>
      <c r="H29" s="102"/>
      <c r="I29" s="102"/>
      <c r="J29" s="97"/>
      <c r="K29" s="102"/>
      <c r="M29" s="96"/>
      <c r="N29" s="96"/>
      <c r="O29" s="96"/>
      <c r="P29" s="96"/>
      <c r="Q29" s="98"/>
      <c r="R29" s="99"/>
      <c r="S29" s="100"/>
    </row>
    <row r="30" spans="1:19" s="42" customFormat="1" ht="14.4" x14ac:dyDescent="0.3">
      <c r="A30" s="49">
        <v>3</v>
      </c>
      <c r="B30" s="96">
        <v>21.0600878477306</v>
      </c>
      <c r="C30" s="96">
        <v>36.348360175695461</v>
      </c>
      <c r="D30" s="96">
        <v>3.0642240117130308</v>
      </c>
      <c r="E30" s="96">
        <v>123.15787335285505</v>
      </c>
      <c r="G30" s="102"/>
      <c r="H30" s="102"/>
      <c r="I30" s="102"/>
      <c r="J30" s="97"/>
      <c r="K30" s="102"/>
      <c r="M30" s="96"/>
      <c r="N30" s="96"/>
      <c r="O30" s="96"/>
      <c r="P30" s="96"/>
      <c r="Q30" s="98"/>
      <c r="R30" s="99"/>
      <c r="S30" s="100"/>
    </row>
    <row r="31" spans="1:19" s="42" customFormat="1" ht="14.4" x14ac:dyDescent="0.3">
      <c r="A31" s="49">
        <v>4</v>
      </c>
      <c r="B31" s="96">
        <v>23.719103171709808</v>
      </c>
      <c r="C31" s="96">
        <v>27.463917243893551</v>
      </c>
      <c r="D31" s="96">
        <v>1.0621017134524242</v>
      </c>
      <c r="E31" s="96">
        <v>89.335723660226037</v>
      </c>
      <c r="G31" s="102"/>
      <c r="H31" s="102"/>
      <c r="I31" s="102"/>
      <c r="J31" s="97"/>
      <c r="K31" s="102"/>
      <c r="M31" s="96"/>
      <c r="N31" s="96"/>
      <c r="O31" s="96"/>
      <c r="P31" s="96"/>
      <c r="Q31" s="98"/>
      <c r="R31" s="99"/>
      <c r="S31" s="100"/>
    </row>
    <row r="32" spans="1:19" s="42" customFormat="1" ht="14.4" x14ac:dyDescent="0.3">
      <c r="A32" s="49">
        <v>2020</v>
      </c>
      <c r="B32" s="96">
        <v>40.079805615550768</v>
      </c>
      <c r="C32" s="96">
        <v>15.270475161987044</v>
      </c>
      <c r="D32" s="96">
        <v>1.1156353491720665</v>
      </c>
      <c r="E32" s="96">
        <v>40.623201943844499</v>
      </c>
      <c r="G32" s="102"/>
      <c r="H32" s="102"/>
      <c r="I32" s="102"/>
      <c r="J32" s="97"/>
      <c r="K32" s="102"/>
      <c r="M32" s="96"/>
      <c r="N32" s="96"/>
      <c r="O32" s="96"/>
      <c r="P32" s="96"/>
      <c r="Q32" s="98"/>
      <c r="R32" s="99"/>
      <c r="S32" s="100"/>
    </row>
    <row r="33" spans="1:23" s="42" customFormat="1" ht="14.4" x14ac:dyDescent="0.3">
      <c r="A33" s="49">
        <v>2</v>
      </c>
      <c r="B33" s="96">
        <v>24.13176470588235</v>
      </c>
      <c r="C33" s="96">
        <v>-4.6947293395885952</v>
      </c>
      <c r="D33" s="96">
        <v>1.9940166005052327</v>
      </c>
      <c r="E33" s="96">
        <v>20.652645254420786</v>
      </c>
      <c r="G33" s="102"/>
      <c r="H33" s="102"/>
      <c r="I33" s="102"/>
      <c r="J33" s="97"/>
      <c r="K33" s="102"/>
      <c r="M33" s="96"/>
      <c r="N33" s="96"/>
      <c r="O33" s="96"/>
      <c r="P33" s="96"/>
      <c r="Q33" s="98"/>
      <c r="R33" s="99"/>
      <c r="S33" s="100"/>
    </row>
    <row r="34" spans="1:23" s="42" customFormat="1" ht="14.4" x14ac:dyDescent="0.3">
      <c r="A34" s="49">
        <v>3</v>
      </c>
      <c r="B34" s="96">
        <v>67.077372159090899</v>
      </c>
      <c r="C34" s="96">
        <v>47.203185369318177</v>
      </c>
      <c r="D34" s="96">
        <v>2.3183895596590904</v>
      </c>
      <c r="E34" s="96">
        <v>102.55999999999999</v>
      </c>
      <c r="G34" s="102"/>
      <c r="H34" s="102"/>
      <c r="I34" s="102"/>
      <c r="J34" s="102"/>
      <c r="K34" s="102"/>
      <c r="M34" s="96"/>
      <c r="N34" s="96"/>
      <c r="O34" s="96"/>
      <c r="P34" s="96"/>
      <c r="Q34" s="98"/>
      <c r="R34" s="99"/>
      <c r="S34" s="100"/>
    </row>
    <row r="35" spans="1:23" s="42" customFormat="1" ht="14.4" x14ac:dyDescent="0.3">
      <c r="A35" s="49">
        <v>4</v>
      </c>
      <c r="B35" s="96">
        <v>78.376406360424028</v>
      </c>
      <c r="C35" s="96">
        <v>58.802123674911655</v>
      </c>
      <c r="D35" s="96">
        <v>1.3952508833922261</v>
      </c>
      <c r="E35" s="96">
        <v>116.52383392226147</v>
      </c>
      <c r="G35" s="102"/>
      <c r="H35" s="102"/>
      <c r="I35" s="102"/>
      <c r="J35" s="102"/>
      <c r="K35" s="102"/>
      <c r="M35" s="96"/>
      <c r="N35" s="96"/>
      <c r="O35" s="96"/>
      <c r="P35" s="96"/>
      <c r="Q35" s="98"/>
      <c r="R35" s="99"/>
      <c r="S35" s="100"/>
    </row>
    <row r="36" spans="1:23" s="42" customFormat="1" ht="14.4" x14ac:dyDescent="0.3">
      <c r="A36" s="49">
        <v>2021</v>
      </c>
      <c r="B36" s="96">
        <v>101.46853126091513</v>
      </c>
      <c r="C36" s="96">
        <v>36.331915822563751</v>
      </c>
      <c r="D36" s="96">
        <v>1.2325200838281523</v>
      </c>
      <c r="E36" s="96">
        <v>84.350943066713242</v>
      </c>
      <c r="G36" s="102"/>
      <c r="H36" s="102"/>
      <c r="I36" s="102"/>
      <c r="J36" s="102"/>
      <c r="K36" s="102"/>
      <c r="M36" s="96"/>
      <c r="N36" s="96"/>
      <c r="O36" s="96"/>
      <c r="P36" s="96"/>
      <c r="Q36" s="98"/>
      <c r="R36" s="99"/>
      <c r="S36" s="100"/>
    </row>
    <row r="37" spans="1:23" s="42" customFormat="1" ht="14.4" x14ac:dyDescent="0.3">
      <c r="A37" s="49">
        <v>2</v>
      </c>
      <c r="B37" s="96">
        <v>108.42939759036145</v>
      </c>
      <c r="C37" s="96">
        <v>57.528922547332186</v>
      </c>
      <c r="D37" s="96">
        <v>3.9530172117039588</v>
      </c>
      <c r="E37" s="96">
        <v>128.79907573149742</v>
      </c>
      <c r="G37" s="102"/>
      <c r="H37" s="102"/>
      <c r="I37" s="102"/>
      <c r="J37" s="102"/>
      <c r="K37" s="102"/>
      <c r="M37" s="96"/>
      <c r="N37" s="96"/>
      <c r="O37" s="96"/>
      <c r="P37" s="96"/>
      <c r="Q37" s="98"/>
      <c r="R37" s="99"/>
      <c r="S37" s="100"/>
    </row>
    <row r="38" spans="1:23" s="42" customFormat="1" ht="14.4" x14ac:dyDescent="0.3">
      <c r="A38" s="49">
        <v>3</v>
      </c>
      <c r="B38" s="96">
        <v>57.314473416864203</v>
      </c>
      <c r="C38" s="96">
        <v>56.335499492041983</v>
      </c>
      <c r="D38" s="96">
        <v>2.1402844564849306</v>
      </c>
      <c r="E38" s="96">
        <v>-336.80827294277003</v>
      </c>
      <c r="G38" s="102"/>
      <c r="H38" s="102"/>
      <c r="I38" s="102"/>
      <c r="J38" s="102"/>
      <c r="K38" s="102"/>
      <c r="M38" s="96"/>
      <c r="N38" s="96"/>
      <c r="O38" s="96"/>
      <c r="P38" s="96"/>
      <c r="Q38" s="98"/>
      <c r="R38" s="99"/>
      <c r="S38" s="100"/>
    </row>
    <row r="39" spans="1:23" s="42" customFormat="1" ht="14.4" x14ac:dyDescent="0.3">
      <c r="A39" s="49">
        <v>4</v>
      </c>
      <c r="B39" s="96">
        <v>36.22165549597856</v>
      </c>
      <c r="C39" s="96">
        <v>49.244653150134049</v>
      </c>
      <c r="D39" s="96">
        <v>3.2082221849865955</v>
      </c>
      <c r="E39" s="96">
        <v>124.63304121983916</v>
      </c>
      <c r="G39" s="102"/>
      <c r="H39" s="102"/>
      <c r="I39" s="102"/>
      <c r="J39" s="102"/>
      <c r="K39" s="102"/>
      <c r="M39" s="96"/>
      <c r="N39" s="96"/>
      <c r="O39" s="96"/>
      <c r="P39" s="96"/>
      <c r="Q39" s="98"/>
      <c r="R39" s="99"/>
      <c r="S39" s="100"/>
    </row>
    <row r="40" spans="1:23" s="42" customFormat="1" ht="14.4" x14ac:dyDescent="0.3">
      <c r="A40" s="49">
        <v>2022</v>
      </c>
      <c r="B40" s="96">
        <v>96.332054161162475</v>
      </c>
      <c r="C40" s="96">
        <v>64.49162813738441</v>
      </c>
      <c r="D40" s="96">
        <v>0.91556307793923375</v>
      </c>
      <c r="E40" s="96">
        <v>121.1496350726552</v>
      </c>
      <c r="G40" s="102"/>
      <c r="H40" s="102"/>
      <c r="I40" s="102"/>
      <c r="J40" s="102"/>
      <c r="K40" s="102"/>
      <c r="M40" s="96"/>
      <c r="N40" s="96"/>
      <c r="O40" s="96"/>
      <c r="P40" s="96"/>
      <c r="Q40" s="98"/>
      <c r="R40" s="99"/>
      <c r="S40" s="100"/>
    </row>
    <row r="41" spans="1:23" s="42" customFormat="1" ht="14.4" x14ac:dyDescent="0.3">
      <c r="A41" s="49">
        <v>2</v>
      </c>
      <c r="B41" s="96">
        <v>82.905702292541164</v>
      </c>
      <c r="C41" s="96">
        <v>61.297565385857276</v>
      </c>
      <c r="D41" s="96">
        <v>-2.0987213432353888</v>
      </c>
      <c r="E41" s="96">
        <v>124.5117145624798</v>
      </c>
      <c r="G41" s="102"/>
      <c r="H41" s="102"/>
      <c r="I41" s="102"/>
      <c r="J41" s="102"/>
      <c r="K41" s="102"/>
      <c r="M41" s="96"/>
      <c r="N41" s="96"/>
      <c r="O41" s="96"/>
      <c r="P41" s="96"/>
      <c r="Q41" s="98"/>
      <c r="R41" s="99"/>
      <c r="S41" s="100"/>
    </row>
    <row r="42" spans="1:23" s="42" customFormat="1" ht="14.4" x14ac:dyDescent="0.3">
      <c r="A42" s="49">
        <v>3</v>
      </c>
      <c r="B42" s="96">
        <v>77.267821642025794</v>
      </c>
      <c r="C42" s="96">
        <v>54.124072035231215</v>
      </c>
      <c r="D42" s="96">
        <v>3.7353019817552693</v>
      </c>
      <c r="E42" s="96">
        <v>175.89189210443536</v>
      </c>
      <c r="G42" s="102"/>
      <c r="H42" s="102"/>
      <c r="I42" s="102"/>
      <c r="J42" s="102"/>
      <c r="K42" s="102"/>
      <c r="M42" s="96"/>
      <c r="N42" s="96"/>
      <c r="O42" s="96"/>
      <c r="P42" s="96"/>
      <c r="Q42" s="98"/>
      <c r="R42" s="99"/>
      <c r="S42" s="100"/>
      <c r="V42" s="101"/>
      <c r="W42" s="103"/>
    </row>
    <row r="43" spans="1:23" s="42" customFormat="1" ht="14.4" x14ac:dyDescent="0.3">
      <c r="A43" s="49">
        <v>4</v>
      </c>
      <c r="B43" s="96">
        <v>75.42</v>
      </c>
      <c r="C43" s="96">
        <v>48.451000000000001</v>
      </c>
      <c r="D43" s="96">
        <v>4.0209999999999999</v>
      </c>
      <c r="E43" s="96">
        <v>114.45699999999999</v>
      </c>
      <c r="G43" s="102"/>
      <c r="H43" s="102"/>
      <c r="I43" s="102"/>
      <c r="J43" s="102"/>
      <c r="K43" s="102"/>
      <c r="M43" s="96"/>
      <c r="N43" s="96"/>
      <c r="O43" s="96"/>
      <c r="P43" s="96"/>
      <c r="Q43" s="98"/>
      <c r="R43" s="99"/>
      <c r="S43" s="100"/>
      <c r="V43" s="101"/>
      <c r="W43" s="103"/>
    </row>
    <row r="44" spans="1:23" s="42" customFormat="1" ht="14.4" x14ac:dyDescent="0.3">
      <c r="A44" s="49"/>
      <c r="B44" s="96"/>
      <c r="C44" s="96"/>
      <c r="D44" s="96"/>
      <c r="E44" s="96"/>
      <c r="G44" s="102"/>
      <c r="H44" s="102"/>
      <c r="I44" s="102"/>
      <c r="J44" s="102"/>
      <c r="K44" s="102"/>
      <c r="M44" s="96"/>
      <c r="N44" s="96"/>
      <c r="O44" s="96"/>
      <c r="P44" s="96"/>
      <c r="Q44" s="98"/>
      <c r="R44" s="99"/>
      <c r="S44" s="100"/>
      <c r="V44" s="101"/>
      <c r="W44" s="103"/>
    </row>
    <row r="45" spans="1:23" s="42" customFormat="1" ht="14.4" x14ac:dyDescent="0.3">
      <c r="A45" s="49"/>
      <c r="B45" s="96"/>
      <c r="C45" s="96"/>
      <c r="D45" s="96"/>
      <c r="E45" s="96"/>
      <c r="G45" s="102"/>
      <c r="H45" s="102"/>
      <c r="I45" s="102"/>
      <c r="J45" s="102"/>
      <c r="K45" s="102"/>
      <c r="M45" s="96"/>
      <c r="N45" s="96"/>
      <c r="O45" s="96"/>
      <c r="P45" s="96"/>
      <c r="Q45" s="98"/>
      <c r="R45" s="99"/>
      <c r="S45" s="100"/>
      <c r="V45" s="101"/>
      <c r="W45" s="103"/>
    </row>
    <row r="46" spans="1:23" s="42" customFormat="1" ht="14.4" x14ac:dyDescent="0.3">
      <c r="A46" s="49"/>
      <c r="B46" s="96"/>
      <c r="C46" s="96"/>
      <c r="D46" s="96"/>
      <c r="E46" s="96"/>
      <c r="G46" s="102"/>
      <c r="H46" s="102"/>
      <c r="I46" s="102"/>
      <c r="J46" s="102"/>
      <c r="K46" s="102"/>
      <c r="M46" s="96"/>
      <c r="N46" s="96"/>
      <c r="O46" s="96"/>
      <c r="P46" s="96"/>
      <c r="Q46" s="101"/>
      <c r="R46" s="99"/>
      <c r="S46" s="100"/>
      <c r="V46" s="101"/>
      <c r="W46" s="103"/>
    </row>
    <row r="47" spans="1:23" s="42" customFormat="1" ht="14.4" x14ac:dyDescent="0.3">
      <c r="A47" s="49"/>
      <c r="B47" s="96"/>
      <c r="C47" s="96"/>
      <c r="D47" s="96"/>
      <c r="E47" s="96"/>
      <c r="G47" s="102"/>
      <c r="H47" s="102"/>
      <c r="I47" s="102"/>
      <c r="J47" s="102"/>
      <c r="K47" s="102"/>
      <c r="M47" s="96"/>
      <c r="N47" s="96"/>
      <c r="O47" s="96"/>
      <c r="P47" s="96"/>
      <c r="Q47" s="101"/>
      <c r="R47" s="99"/>
      <c r="S47" s="100"/>
      <c r="V47" s="104"/>
    </row>
    <row r="48" spans="1:23" ht="14.4" x14ac:dyDescent="0.3">
      <c r="A48" s="49" t="s">
        <v>174</v>
      </c>
      <c r="B48" s="105"/>
      <c r="C48" s="105"/>
      <c r="D48" s="41"/>
      <c r="E48" s="41"/>
      <c r="F48" s="41"/>
      <c r="Q48" s="101"/>
    </row>
  </sheetData>
  <conditionalFormatting sqref="A1:A2 A21:A24 A29:A47">
    <cfRule type="cellIs" dxfId="3" priority="5" stopIfTrue="1" operator="lessThan">
      <formula>0</formula>
    </cfRule>
  </conditionalFormatting>
  <conditionalFormatting sqref="A4 A12">
    <cfRule type="cellIs" dxfId="2" priority="3" stopIfTrue="1" operator="lessThan">
      <formula>0</formula>
    </cfRule>
  </conditionalFormatting>
  <conditionalFormatting sqref="A10 A18">
    <cfRule type="cellIs" dxfId="1" priority="2" stopIfTrue="1" operator="lessThan">
      <formula>0</formula>
    </cfRule>
  </conditionalFormatting>
  <conditionalFormatting sqref="L4:L5">
    <cfRule type="cellIs" dxfId="0" priority="4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BD3E-3C97-41F4-BAFE-E3ED8BE8B92A}">
  <sheetPr>
    <pageSetUpPr fitToPage="1"/>
  </sheetPr>
  <dimension ref="A1:DS138"/>
  <sheetViews>
    <sheetView zoomScale="90" zoomScaleNormal="90" workbookViewId="0">
      <pane xSplit="1" ySplit="6" topLeftCell="B7" activePane="bottomRight" state="frozen"/>
      <selection activeCell="G44" sqref="G44"/>
      <selection pane="topRight" activeCell="G44" sqref="G44"/>
      <selection pane="bottomLeft" activeCell="G44" sqref="G44"/>
      <selection pane="bottomRight" activeCell="C27" sqref="C27"/>
    </sheetView>
  </sheetViews>
  <sheetFormatPr defaultColWidth="9.21875" defaultRowHeight="11.4" x14ac:dyDescent="0.3"/>
  <cols>
    <col min="1" max="1" width="31.77734375" style="107" customWidth="1"/>
    <col min="2" max="7" width="11.88671875" style="107" customWidth="1"/>
    <col min="8" max="12" width="11.6640625" style="107" customWidth="1"/>
    <col min="13" max="13" width="13.109375" style="107" customWidth="1"/>
    <col min="14" max="121" width="10.77734375" style="107" customWidth="1"/>
    <col min="122" max="16384" width="9.21875" style="107"/>
  </cols>
  <sheetData>
    <row r="1" spans="1:123" ht="25.8" x14ac:dyDescent="0.5">
      <c r="A1" s="1" t="s">
        <v>233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23" x14ac:dyDescent="0.3">
      <c r="A2" s="109" t="s">
        <v>291</v>
      </c>
    </row>
    <row r="3" spans="1:123" ht="16.05" customHeight="1" x14ac:dyDescent="0.3"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4" spans="1:123" ht="16.05" customHeight="1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23" ht="16.05" customHeight="1" x14ac:dyDescent="0.3">
      <c r="B5" s="107" t="s">
        <v>223</v>
      </c>
      <c r="C5" s="107" t="s">
        <v>222</v>
      </c>
      <c r="D5" s="107" t="s">
        <v>221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</row>
    <row r="6" spans="1:123" ht="16.05" customHeight="1" x14ac:dyDescent="0.3">
      <c r="B6" s="107" t="s">
        <v>220</v>
      </c>
      <c r="C6" s="107" t="s">
        <v>219</v>
      </c>
      <c r="D6" s="107" t="s">
        <v>218</v>
      </c>
      <c r="E6" s="107" t="s">
        <v>217</v>
      </c>
      <c r="F6" s="107" t="s">
        <v>216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</row>
    <row r="7" spans="1:123" ht="16.05" customHeight="1" x14ac:dyDescent="0.3">
      <c r="A7" s="107" t="s">
        <v>215</v>
      </c>
      <c r="B7" s="112">
        <v>2.9538001629475952E-2</v>
      </c>
      <c r="C7" s="112">
        <v>0.11290705225550224</v>
      </c>
      <c r="D7" s="112">
        <v>5.7371734592517543E-2</v>
      </c>
      <c r="E7" s="112">
        <v>-7.0671316849701959E-4</v>
      </c>
      <c r="F7" s="112">
        <v>-2.1143291002885034E-2</v>
      </c>
      <c r="H7" s="118"/>
      <c r="I7" s="118"/>
      <c r="J7" s="118"/>
      <c r="K7" s="118"/>
      <c r="L7" s="118"/>
      <c r="M7" s="112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</row>
    <row r="8" spans="1:123" ht="16.05" customHeight="1" x14ac:dyDescent="0.3">
      <c r="A8" s="107" t="s">
        <v>214</v>
      </c>
      <c r="B8" s="112">
        <v>-1.5439020844733142E-2</v>
      </c>
      <c r="C8" s="112">
        <v>-0.10686927183113049</v>
      </c>
      <c r="D8" s="112">
        <v>0.10155276817930892</v>
      </c>
      <c r="E8" s="112">
        <v>-7.0868536519178238E-2</v>
      </c>
      <c r="F8" s="112">
        <v>-5.5888838953909947E-2</v>
      </c>
      <c r="H8" s="118"/>
      <c r="I8" s="118"/>
      <c r="J8" s="118"/>
      <c r="K8" s="118"/>
      <c r="L8" s="118"/>
      <c r="M8" s="112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</row>
    <row r="9" spans="1:123" ht="16.05" customHeight="1" x14ac:dyDescent="0.3">
      <c r="A9" s="107" t="s">
        <v>213</v>
      </c>
      <c r="B9" s="112">
        <v>-1.824580336956938E-2</v>
      </c>
      <c r="C9" s="112">
        <v>-0.11228576527394118</v>
      </c>
      <c r="D9" s="112">
        <v>7.1170397164446175E-2</v>
      </c>
      <c r="E9" s="112">
        <v>-1.4378926708540241E-2</v>
      </c>
      <c r="F9" s="112">
        <v>-3.6120264504961197E-2</v>
      </c>
      <c r="H9" s="118"/>
      <c r="I9" s="118"/>
      <c r="J9" s="118"/>
      <c r="K9" s="118"/>
      <c r="L9" s="118"/>
      <c r="M9" s="112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</row>
    <row r="10" spans="1:123" ht="16.05" customHeight="1" x14ac:dyDescent="0.3">
      <c r="A10" s="107" t="s">
        <v>212</v>
      </c>
      <c r="B10" s="112">
        <v>-3.559603492209662E-2</v>
      </c>
      <c r="C10" s="112">
        <v>-0.13810950921627807</v>
      </c>
      <c r="D10" s="112">
        <v>1.094328283959678E-2</v>
      </c>
      <c r="E10" s="112">
        <v>-2.1808536670836265E-2</v>
      </c>
      <c r="F10" s="112">
        <v>-0.12350619535446894</v>
      </c>
      <c r="H10" s="118"/>
      <c r="I10" s="118"/>
      <c r="J10" s="118"/>
      <c r="K10" s="118"/>
      <c r="L10" s="118"/>
      <c r="M10" s="112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</row>
    <row r="11" spans="1:123" ht="16.05" customHeight="1" x14ac:dyDescent="0.3">
      <c r="A11" s="107" t="s">
        <v>211</v>
      </c>
      <c r="B11" s="112">
        <v>-2.5434407970385653E-2</v>
      </c>
      <c r="C11" s="112">
        <v>-0.1647128768144932</v>
      </c>
      <c r="D11" s="112">
        <v>0.10391122820646292</v>
      </c>
      <c r="E11" s="112">
        <v>8.0178803292551448E-2</v>
      </c>
      <c r="F11" s="112">
        <v>4.8115367244407459E-2</v>
      </c>
      <c r="H11" s="118"/>
      <c r="I11" s="118"/>
      <c r="J11" s="118"/>
      <c r="K11" s="118"/>
      <c r="L11" s="118"/>
      <c r="M11" s="112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</row>
    <row r="12" spans="1:123" ht="16.05" customHeight="1" x14ac:dyDescent="0.3">
      <c r="A12" s="146" t="s">
        <v>210</v>
      </c>
      <c r="B12" s="112">
        <v>-9.1776083668548836E-3</v>
      </c>
      <c r="C12" s="112">
        <v>-0.12787420582647313</v>
      </c>
      <c r="D12" s="112">
        <v>9.2075118649223242E-2</v>
      </c>
      <c r="E12" s="112">
        <v>1.7464282228241812E-2</v>
      </c>
      <c r="H12" s="118"/>
      <c r="I12" s="118"/>
      <c r="J12" s="118"/>
      <c r="K12" s="118"/>
      <c r="L12" s="118"/>
      <c r="M12" s="112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</row>
    <row r="13" spans="1:123" ht="16.05" customHeight="1" x14ac:dyDescent="0.3">
      <c r="A13" s="107" t="s">
        <v>209</v>
      </c>
      <c r="B13" s="112">
        <v>2.5330083995039887E-2</v>
      </c>
      <c r="C13" s="112">
        <v>-1.1882722405949786E-2</v>
      </c>
      <c r="D13" s="112">
        <v>3.854384326457283E-2</v>
      </c>
      <c r="E13" s="112">
        <v>2.1499627604877558E-2</v>
      </c>
      <c r="F13" s="112">
        <v>3.0970990722862135E-2</v>
      </c>
      <c r="H13" s="118"/>
      <c r="I13" s="118"/>
      <c r="J13" s="118"/>
      <c r="K13" s="118"/>
      <c r="L13" s="118"/>
      <c r="M13" s="112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</row>
    <row r="14" spans="1:123" ht="16.05" customHeight="1" x14ac:dyDescent="0.3">
      <c r="L14" s="118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</row>
    <row r="15" spans="1:123" ht="16.05" customHeight="1" x14ac:dyDescent="0.3">
      <c r="A15" s="107" t="s">
        <v>232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</row>
    <row r="16" spans="1:123" ht="16.05" customHeight="1" x14ac:dyDescent="0.3">
      <c r="B16" s="112"/>
      <c r="C16" s="112"/>
      <c r="D16" s="112"/>
      <c r="E16" s="112"/>
      <c r="H16" s="118"/>
      <c r="I16" s="118"/>
      <c r="J16" s="118"/>
      <c r="K16" s="118"/>
      <c r="L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</row>
    <row r="17" spans="1:123" ht="16.05" customHeight="1" x14ac:dyDescent="0.3">
      <c r="B17" s="112"/>
      <c r="C17" s="112"/>
      <c r="D17" s="112"/>
      <c r="E17" s="112"/>
      <c r="H17" s="118"/>
      <c r="I17" s="118"/>
      <c r="J17" s="118"/>
      <c r="K17" s="118"/>
      <c r="L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</row>
    <row r="18" spans="1:123" ht="16.05" customHeight="1" x14ac:dyDescent="0.3">
      <c r="B18" s="112"/>
      <c r="C18" s="112"/>
      <c r="D18" s="112"/>
      <c r="E18" s="112"/>
      <c r="H18" s="118"/>
      <c r="I18" s="118"/>
      <c r="J18" s="118"/>
      <c r="K18" s="118"/>
      <c r="L18" s="118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</row>
    <row r="19" spans="1:123" ht="16.05" customHeight="1" x14ac:dyDescent="0.3">
      <c r="B19" s="112"/>
      <c r="C19" s="112"/>
      <c r="D19" s="112"/>
      <c r="E19" s="112"/>
      <c r="F19" s="112"/>
      <c r="H19" s="118"/>
      <c r="I19" s="118"/>
      <c r="J19" s="118"/>
      <c r="K19" s="118"/>
      <c r="L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</row>
    <row r="20" spans="1:123" ht="16.05" customHeight="1" x14ac:dyDescent="0.3">
      <c r="B20" s="112"/>
      <c r="C20" s="112"/>
      <c r="D20" s="112"/>
      <c r="E20" s="112"/>
      <c r="H20" s="118"/>
      <c r="I20" s="118"/>
      <c r="J20" s="118"/>
      <c r="K20" s="118"/>
      <c r="L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</row>
    <row r="21" spans="1:123" ht="16.05" customHeight="1" x14ac:dyDescent="0.3">
      <c r="B21" s="112"/>
      <c r="C21" s="112"/>
      <c r="D21" s="112"/>
      <c r="E21" s="112"/>
      <c r="H21" s="118"/>
      <c r="I21" s="118"/>
      <c r="J21" s="118"/>
      <c r="K21" s="118"/>
      <c r="L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</row>
    <row r="22" spans="1:123" s="131" customFormat="1" ht="22.05" customHeight="1" x14ac:dyDescent="0.3">
      <c r="B22" s="112"/>
      <c r="C22" s="112"/>
      <c r="D22" s="112"/>
      <c r="E22" s="112"/>
      <c r="H22" s="118"/>
      <c r="I22" s="118"/>
      <c r="J22" s="118"/>
      <c r="K22" s="118"/>
      <c r="L22" s="118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</row>
    <row r="23" spans="1:123" ht="16.05" customHeight="1" x14ac:dyDescent="0.3">
      <c r="B23" s="112"/>
      <c r="C23" s="112"/>
      <c r="D23" s="112"/>
      <c r="E23" s="112"/>
      <c r="H23" s="118"/>
      <c r="I23" s="118"/>
      <c r="J23" s="118"/>
      <c r="K23" s="118"/>
      <c r="L23" s="118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</row>
    <row r="24" spans="1:123" s="131" customFormat="1" ht="22.05" customHeight="1" x14ac:dyDescent="0.3">
      <c r="B24" s="112"/>
      <c r="C24" s="112"/>
      <c r="D24" s="112"/>
      <c r="E24" s="112"/>
      <c r="H24" s="118"/>
      <c r="I24" s="118"/>
      <c r="J24" s="118"/>
      <c r="K24" s="118"/>
      <c r="L24" s="118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</row>
    <row r="25" spans="1:123" s="145" customFormat="1" ht="16.05" customHeight="1" x14ac:dyDescent="0.3"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spans="1:123" s="141" customFormat="1" ht="16.05" customHeight="1" x14ac:dyDescent="0.3">
      <c r="N26" s="144"/>
      <c r="O26" s="144"/>
      <c r="P26" s="144"/>
      <c r="Q26" s="144"/>
      <c r="R26" s="144"/>
      <c r="S26" s="144"/>
      <c r="T26" s="144"/>
      <c r="U26" s="144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</row>
    <row r="27" spans="1:123" ht="16.05" customHeight="1" x14ac:dyDescent="0.3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39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</row>
    <row r="28" spans="1:123" ht="16.05" customHeight="1" x14ac:dyDescent="0.3"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</row>
    <row r="29" spans="1:123" ht="16.05" customHeight="1" x14ac:dyDescent="0.3"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</row>
    <row r="30" spans="1:123" ht="16.05" customHeight="1" x14ac:dyDescent="0.3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</row>
    <row r="31" spans="1:123" ht="16.05" customHeight="1" x14ac:dyDescent="0.3"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</row>
    <row r="32" spans="1:123" ht="16.05" customHeight="1" x14ac:dyDescent="0.3"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</row>
    <row r="33" spans="1:123" ht="16.05" customHeight="1" x14ac:dyDescent="0.3"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</row>
    <row r="34" spans="1:123" ht="16.05" customHeight="1" x14ac:dyDescent="0.3"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</row>
    <row r="35" spans="1:123" ht="16.05" customHeight="1" x14ac:dyDescent="0.3"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</row>
    <row r="36" spans="1:123" ht="16.05" customHeight="1" x14ac:dyDescent="0.3"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</row>
    <row r="37" spans="1:123" ht="16.05" customHeight="1" x14ac:dyDescent="0.3"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</row>
    <row r="38" spans="1:123" ht="16.05" customHeight="1" x14ac:dyDescent="0.3"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</row>
    <row r="39" spans="1:123" ht="16.05" customHeight="1" x14ac:dyDescent="0.3"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</row>
    <row r="40" spans="1:123" ht="16.05" customHeight="1" x14ac:dyDescent="0.3"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</row>
    <row r="41" spans="1:123" s="131" customFormat="1" ht="22.05" customHeight="1" x14ac:dyDescent="0.3"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</row>
    <row r="42" spans="1:123" ht="16.05" customHeight="1" x14ac:dyDescent="0.3"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</row>
    <row r="43" spans="1:123" s="131" customFormat="1" ht="22.05" customHeight="1" x14ac:dyDescent="0.3"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</row>
    <row r="44" spans="1:123" customFormat="1" ht="16.05" customHeight="1" x14ac:dyDescent="0.3"/>
    <row r="45" spans="1:123" customFormat="1" ht="16.05" customHeight="1" x14ac:dyDescent="0.3"/>
    <row r="46" spans="1:123" ht="16.05" customHeight="1" x14ac:dyDescent="0.3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</row>
    <row r="47" spans="1:123" ht="16.05" customHeight="1" x14ac:dyDescent="0.3"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</row>
    <row r="48" spans="1:123" ht="16.05" customHeight="1" x14ac:dyDescent="0.3"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</row>
    <row r="49" spans="1:110" ht="16.05" customHeight="1" x14ac:dyDescent="0.3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</row>
    <row r="50" spans="1:110" ht="16.05" customHeight="1" x14ac:dyDescent="0.3"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</row>
    <row r="51" spans="1:110" ht="16.05" customHeight="1" x14ac:dyDescent="0.3"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</row>
    <row r="52" spans="1:110" ht="16.05" customHeight="1" x14ac:dyDescent="0.3"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</row>
    <row r="53" spans="1:110" ht="16.05" customHeight="1" x14ac:dyDescent="0.3"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</row>
    <row r="54" spans="1:110" ht="16.05" customHeight="1" x14ac:dyDescent="0.3"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</row>
    <row r="55" spans="1:110" ht="16.05" customHeight="1" x14ac:dyDescent="0.3"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</row>
    <row r="56" spans="1:110" ht="16.05" customHeight="1" x14ac:dyDescent="0.3"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</row>
    <row r="57" spans="1:110" ht="16.05" customHeight="1" x14ac:dyDescent="0.3"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</row>
    <row r="58" spans="1:110" ht="16.05" customHeight="1" x14ac:dyDescent="0.3"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</row>
    <row r="59" spans="1:110" ht="16.05" customHeight="1" x14ac:dyDescent="0.3"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</row>
    <row r="60" spans="1:110" ht="16.05" customHeight="1" x14ac:dyDescent="0.3"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</row>
    <row r="61" spans="1:110" s="131" customFormat="1" ht="22.05" customHeight="1" x14ac:dyDescent="0.3"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</row>
    <row r="62" spans="1:110" ht="16.05" customHeight="1" x14ac:dyDescent="0.3"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</row>
    <row r="63" spans="1:110" ht="16.05" customHeight="1" x14ac:dyDescent="0.3"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</row>
    <row r="64" spans="1:110" ht="16.05" customHeight="1" x14ac:dyDescent="0.3"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</row>
    <row r="65" spans="34:43" ht="16.05" customHeight="1" x14ac:dyDescent="0.3"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</row>
    <row r="66" spans="34:43" ht="16.05" customHeight="1" x14ac:dyDescent="0.3"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</row>
    <row r="67" spans="34:43" ht="16.05" customHeight="1" x14ac:dyDescent="0.3"/>
    <row r="68" spans="34:43" ht="16.05" customHeight="1" x14ac:dyDescent="0.3"/>
    <row r="69" spans="34:43" ht="16.05" customHeight="1" x14ac:dyDescent="0.3"/>
    <row r="70" spans="34:43" ht="16.05" customHeight="1" x14ac:dyDescent="0.3"/>
    <row r="71" spans="34:43" ht="16.05" customHeight="1" x14ac:dyDescent="0.3"/>
    <row r="72" spans="34:43" ht="16.05" customHeight="1" x14ac:dyDescent="0.3"/>
    <row r="73" spans="34:43" ht="16.05" customHeight="1" x14ac:dyDescent="0.3"/>
    <row r="74" spans="34:43" ht="16.05" customHeight="1" x14ac:dyDescent="0.3"/>
    <row r="75" spans="34:43" ht="16.05" customHeight="1" x14ac:dyDescent="0.3"/>
    <row r="76" spans="34:43" ht="16.05" customHeight="1" x14ac:dyDescent="0.3"/>
    <row r="77" spans="34:43" ht="16.05" customHeight="1" x14ac:dyDescent="0.3"/>
    <row r="78" spans="34:43" ht="16.05" customHeight="1" x14ac:dyDescent="0.3"/>
    <row r="79" spans="34:43" ht="16.05" customHeight="1" x14ac:dyDescent="0.3"/>
    <row r="80" spans="34:43" ht="16.05" customHeight="1" x14ac:dyDescent="0.3"/>
    <row r="81" s="107" customFormat="1" ht="16.05" customHeight="1" x14ac:dyDescent="0.3"/>
    <row r="82" s="107" customFormat="1" ht="16.05" customHeight="1" x14ac:dyDescent="0.3"/>
    <row r="83" s="107" customFormat="1" ht="16.05" customHeight="1" x14ac:dyDescent="0.3"/>
    <row r="84" s="107" customFormat="1" ht="16.05" customHeight="1" x14ac:dyDescent="0.3"/>
    <row r="85" s="107" customFormat="1" ht="16.05" customHeight="1" x14ac:dyDescent="0.3"/>
    <row r="86" s="107" customFormat="1" ht="16.05" customHeight="1" x14ac:dyDescent="0.3"/>
    <row r="87" s="107" customFormat="1" ht="16.05" customHeight="1" x14ac:dyDescent="0.3"/>
    <row r="88" s="107" customFormat="1" ht="16.05" customHeight="1" x14ac:dyDescent="0.3"/>
    <row r="89" s="107" customFormat="1" ht="16.05" customHeight="1" x14ac:dyDescent="0.3"/>
    <row r="90" s="107" customFormat="1" ht="16.05" customHeight="1" x14ac:dyDescent="0.3"/>
    <row r="91" s="107" customFormat="1" ht="16.05" customHeight="1" x14ac:dyDescent="0.3"/>
    <row r="92" s="107" customFormat="1" ht="16.05" customHeight="1" x14ac:dyDescent="0.3"/>
    <row r="93" s="107" customFormat="1" ht="16.05" customHeight="1" x14ac:dyDescent="0.3"/>
    <row r="94" s="107" customFormat="1" ht="16.05" customHeight="1" x14ac:dyDescent="0.3"/>
    <row r="95" s="107" customFormat="1" ht="16.05" customHeight="1" x14ac:dyDescent="0.3"/>
    <row r="96" s="107" customFormat="1" ht="16.05" customHeight="1" x14ac:dyDescent="0.3"/>
    <row r="97" s="107" customFormat="1" ht="16.05" customHeight="1" x14ac:dyDescent="0.3"/>
    <row r="98" s="107" customFormat="1" ht="16.05" customHeight="1" x14ac:dyDescent="0.3"/>
    <row r="99" s="107" customFormat="1" ht="16.05" customHeight="1" x14ac:dyDescent="0.3"/>
    <row r="100" s="107" customFormat="1" ht="16.05" customHeight="1" x14ac:dyDescent="0.3"/>
    <row r="101" s="107" customFormat="1" ht="16.05" customHeight="1" x14ac:dyDescent="0.3"/>
    <row r="102" s="107" customFormat="1" ht="16.05" customHeight="1" x14ac:dyDescent="0.3"/>
    <row r="103" s="107" customFormat="1" ht="16.05" customHeight="1" x14ac:dyDescent="0.3"/>
    <row r="104" s="107" customFormat="1" ht="16.05" customHeight="1" x14ac:dyDescent="0.3"/>
    <row r="105" s="107" customFormat="1" ht="16.05" customHeight="1" x14ac:dyDescent="0.3"/>
    <row r="106" s="107" customFormat="1" ht="16.05" customHeight="1" x14ac:dyDescent="0.3"/>
    <row r="107" s="107" customFormat="1" ht="16.05" customHeight="1" x14ac:dyDescent="0.3"/>
    <row r="108" s="107" customFormat="1" ht="16.05" customHeight="1" x14ac:dyDescent="0.3"/>
    <row r="109" s="107" customFormat="1" ht="16.05" customHeight="1" x14ac:dyDescent="0.3"/>
    <row r="110" s="107" customFormat="1" ht="16.05" customHeight="1" x14ac:dyDescent="0.3"/>
    <row r="111" s="107" customFormat="1" ht="16.05" customHeight="1" x14ac:dyDescent="0.3"/>
    <row r="112" s="107" customFormat="1" ht="16.05" customHeight="1" x14ac:dyDescent="0.3"/>
    <row r="113" s="107" customFormat="1" ht="16.05" customHeight="1" x14ac:dyDescent="0.3"/>
    <row r="114" s="107" customFormat="1" ht="16.05" customHeight="1" x14ac:dyDescent="0.3"/>
    <row r="115" s="107" customFormat="1" ht="16.05" customHeight="1" x14ac:dyDescent="0.3"/>
    <row r="116" s="107" customFormat="1" ht="16.05" customHeight="1" x14ac:dyDescent="0.3"/>
    <row r="117" s="107" customFormat="1" ht="16.05" customHeight="1" x14ac:dyDescent="0.3"/>
    <row r="118" s="107" customFormat="1" ht="16.05" customHeight="1" x14ac:dyDescent="0.3"/>
    <row r="119" s="107" customFormat="1" ht="16.05" customHeight="1" x14ac:dyDescent="0.3"/>
    <row r="120" s="107" customFormat="1" ht="16.05" customHeight="1" x14ac:dyDescent="0.3"/>
    <row r="121" s="107" customFormat="1" ht="16.05" customHeight="1" x14ac:dyDescent="0.3"/>
    <row r="122" s="107" customFormat="1" ht="16.05" customHeight="1" x14ac:dyDescent="0.3"/>
    <row r="123" s="107" customFormat="1" ht="16.05" customHeight="1" x14ac:dyDescent="0.3"/>
    <row r="124" s="107" customFormat="1" ht="16.05" customHeight="1" x14ac:dyDescent="0.3"/>
    <row r="125" s="107" customFormat="1" ht="16.05" customHeight="1" x14ac:dyDescent="0.3"/>
    <row r="126" s="107" customFormat="1" ht="16.05" customHeight="1" x14ac:dyDescent="0.3"/>
    <row r="127" s="107" customFormat="1" ht="16.05" customHeight="1" x14ac:dyDescent="0.3"/>
    <row r="128" s="107" customFormat="1" ht="16.05" customHeight="1" x14ac:dyDescent="0.3"/>
    <row r="129" s="107" customFormat="1" ht="16.05" customHeight="1" x14ac:dyDescent="0.3"/>
    <row r="130" s="107" customFormat="1" ht="16.05" customHeight="1" x14ac:dyDescent="0.3"/>
    <row r="131" s="107" customFormat="1" ht="16.05" customHeight="1" x14ac:dyDescent="0.3"/>
    <row r="132" s="107" customFormat="1" ht="16.05" customHeight="1" x14ac:dyDescent="0.3"/>
    <row r="133" s="107" customFormat="1" ht="16.05" customHeight="1" x14ac:dyDescent="0.3"/>
    <row r="134" s="107" customFormat="1" ht="16.05" customHeight="1" x14ac:dyDescent="0.3"/>
    <row r="135" s="107" customFormat="1" ht="16.05" customHeight="1" x14ac:dyDescent="0.3"/>
    <row r="136" s="107" customFormat="1" x14ac:dyDescent="0.3"/>
    <row r="137" s="107" customFormat="1" x14ac:dyDescent="0.3"/>
    <row r="138" s="107" customFormat="1" x14ac:dyDescent="0.3"/>
  </sheetData>
  <printOptions gridLines="1"/>
  <pageMargins left="0.78740157480314965" right="0.78740157480314965" top="0.78740157480314965" bottom="0.78740157480314965" header="0.31496062992125984" footer="0.31496062992125984"/>
  <pageSetup paperSize="8" scale="64" orientation="landscape" r:id="rId1"/>
  <headerFooter>
    <oddFooter>&amp;L&amp;"Arial,Regular"&amp;10&amp;A&amp;R&amp;"Arial,Regular"&amp;10Statistics South Africa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7FD4-3E4F-4EED-95C9-A00081DF98E7}">
  <dimension ref="A1:O49"/>
  <sheetViews>
    <sheetView zoomScale="80" zoomScaleNormal="8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G44" sqref="G44"/>
    </sheetView>
  </sheetViews>
  <sheetFormatPr defaultRowHeight="14.4" x14ac:dyDescent="0.3"/>
  <cols>
    <col min="3" max="3" width="11.109375" style="57" bestFit="1" customWidth="1"/>
    <col min="4" max="4" width="9.109375" style="57" bestFit="1" customWidth="1"/>
    <col min="5" max="7" width="12.6640625" style="57" customWidth="1"/>
    <col min="8" max="12" width="9.109375" style="57" customWidth="1"/>
    <col min="13" max="13" width="11.77734375" style="57" customWidth="1"/>
    <col min="14" max="15" width="9.109375" style="57" bestFit="1" customWidth="1"/>
    <col min="20" max="20" width="10.5546875" bestFit="1" customWidth="1"/>
  </cols>
  <sheetData>
    <row r="1" spans="1:15" ht="25.8" x14ac:dyDescent="0.5">
      <c r="A1" s="1" t="s">
        <v>231</v>
      </c>
    </row>
    <row r="2" spans="1:15" x14ac:dyDescent="0.3">
      <c r="A2" t="s">
        <v>230</v>
      </c>
    </row>
    <row r="4" spans="1:15" x14ac:dyDescent="0.3">
      <c r="C4" s="57" t="s">
        <v>229</v>
      </c>
      <c r="D4" s="57" t="s">
        <v>228</v>
      </c>
      <c r="E4" s="57" t="s">
        <v>227</v>
      </c>
      <c r="G4" s="57" t="s">
        <v>47</v>
      </c>
    </row>
    <row r="5" spans="1:15" x14ac:dyDescent="0.3">
      <c r="A5" t="s">
        <v>226</v>
      </c>
      <c r="B5">
        <v>2000</v>
      </c>
      <c r="C5" s="67">
        <v>15.540416666666665</v>
      </c>
      <c r="D5" s="67">
        <v>0.76458333333333339</v>
      </c>
      <c r="E5" s="6">
        <f t="shared" ref="E5:E27" si="0">C5/(C5+D5)</f>
        <v>0.95310743125830522</v>
      </c>
      <c r="F5" s="148">
        <f t="shared" ref="F5:F27" si="1">SUM(C5:D5)</f>
        <v>16.305</v>
      </c>
      <c r="G5" s="67"/>
      <c r="H5" s="67"/>
      <c r="I5" s="6"/>
      <c r="J5" s="67"/>
      <c r="K5" s="67"/>
      <c r="L5" s="67"/>
      <c r="M5" s="67"/>
      <c r="N5" s="67"/>
      <c r="O5" s="67"/>
    </row>
    <row r="6" spans="1:15" x14ac:dyDescent="0.3">
      <c r="B6">
        <v>2001</v>
      </c>
      <c r="C6" s="67">
        <v>15.655250000000001</v>
      </c>
      <c r="D6" s="67">
        <v>0.68333333333333335</v>
      </c>
      <c r="E6" s="6">
        <f t="shared" si="0"/>
        <v>0.95817670850695957</v>
      </c>
      <c r="F6" s="148">
        <f t="shared" si="1"/>
        <v>16.338583333333332</v>
      </c>
      <c r="G6" s="67"/>
      <c r="H6" s="67"/>
      <c r="I6" s="6"/>
      <c r="J6" s="67"/>
      <c r="K6" s="67"/>
      <c r="L6" s="67"/>
      <c r="M6" s="67"/>
      <c r="N6" s="67"/>
      <c r="O6" s="67"/>
    </row>
    <row r="7" spans="1:15" x14ac:dyDescent="0.3">
      <c r="B7">
        <v>2002</v>
      </c>
      <c r="C7" s="67">
        <v>16.338166666666666</v>
      </c>
      <c r="D7" s="67">
        <v>0.83016666666666661</v>
      </c>
      <c r="E7" s="6">
        <f t="shared" si="0"/>
        <v>0.95164547131346466</v>
      </c>
      <c r="F7" s="148">
        <f t="shared" si="1"/>
        <v>17.168333333333333</v>
      </c>
      <c r="G7" s="67"/>
      <c r="H7" s="67"/>
      <c r="I7" s="6"/>
      <c r="J7" s="67"/>
      <c r="K7" s="67"/>
      <c r="L7" s="67"/>
      <c r="M7" s="67"/>
      <c r="N7" s="67"/>
      <c r="O7" s="67"/>
    </row>
    <row r="8" spans="1:15" x14ac:dyDescent="0.3">
      <c r="B8">
        <v>2003</v>
      </c>
      <c r="C8" s="67">
        <v>16.919750000000001</v>
      </c>
      <c r="D8" s="67">
        <v>0.86858333333333337</v>
      </c>
      <c r="E8" s="6">
        <f t="shared" si="0"/>
        <v>0.95117117961210529</v>
      </c>
      <c r="F8" s="148">
        <f t="shared" si="1"/>
        <v>17.788333333333334</v>
      </c>
      <c r="G8" s="67"/>
      <c r="H8" s="67"/>
      <c r="I8" s="6"/>
      <c r="J8" s="67"/>
      <c r="K8" s="67"/>
      <c r="L8" s="67"/>
      <c r="M8" s="67"/>
      <c r="N8" s="67"/>
      <c r="O8" s="67"/>
    </row>
    <row r="9" spans="1:15" x14ac:dyDescent="0.3">
      <c r="B9">
        <v>2004</v>
      </c>
      <c r="C9" s="67">
        <v>17.628583333333331</v>
      </c>
      <c r="D9" s="67">
        <v>0.8663333333333334</v>
      </c>
      <c r="E9" s="6">
        <f t="shared" si="0"/>
        <v>0.95315830025367332</v>
      </c>
      <c r="F9" s="148">
        <f t="shared" si="1"/>
        <v>18.494916666666665</v>
      </c>
      <c r="G9" s="67"/>
      <c r="H9" s="67"/>
      <c r="I9" s="6"/>
      <c r="J9" s="67"/>
      <c r="K9" s="67"/>
      <c r="L9" s="67"/>
      <c r="M9" s="67"/>
      <c r="N9" s="67"/>
      <c r="O9" s="67"/>
    </row>
    <row r="10" spans="1:15" x14ac:dyDescent="0.3">
      <c r="B10">
        <v>2005</v>
      </c>
      <c r="C10" s="67">
        <v>17.717749999999999</v>
      </c>
      <c r="D10" s="67">
        <v>0.88683333333333336</v>
      </c>
      <c r="E10" s="6">
        <f t="shared" si="0"/>
        <v>0.95233253454569899</v>
      </c>
      <c r="F10" s="148">
        <f t="shared" si="1"/>
        <v>18.604583333333331</v>
      </c>
      <c r="G10" s="67"/>
      <c r="H10" s="67"/>
      <c r="I10" s="6"/>
      <c r="J10" s="67"/>
      <c r="K10" s="67"/>
      <c r="L10" s="67"/>
      <c r="M10" s="67"/>
      <c r="N10" s="67"/>
      <c r="O10" s="67"/>
    </row>
    <row r="11" spans="1:15" x14ac:dyDescent="0.3">
      <c r="B11">
        <v>2006</v>
      </c>
      <c r="C11" s="67">
        <v>18.503250000000001</v>
      </c>
      <c r="D11" s="67">
        <v>0.77366666666666661</v>
      </c>
      <c r="E11" s="6">
        <f t="shared" si="0"/>
        <v>0.95986564241342187</v>
      </c>
      <c r="F11" s="148">
        <f t="shared" si="1"/>
        <v>19.276916666666668</v>
      </c>
      <c r="G11" s="67"/>
      <c r="H11" s="67"/>
      <c r="I11" s="6"/>
      <c r="J11" s="67"/>
      <c r="K11" s="67"/>
      <c r="L11" s="67"/>
      <c r="M11" s="67"/>
      <c r="N11" s="67"/>
      <c r="O11" s="67"/>
    </row>
    <row r="12" spans="1:15" x14ac:dyDescent="0.3">
      <c r="B12">
        <v>2007</v>
      </c>
      <c r="C12" s="67">
        <v>19.288083333333333</v>
      </c>
      <c r="D12" s="67">
        <v>0.80941666666666667</v>
      </c>
      <c r="E12" s="6">
        <f t="shared" si="0"/>
        <v>0.95972550483061736</v>
      </c>
      <c r="F12" s="148">
        <f t="shared" si="1"/>
        <v>20.0975</v>
      </c>
      <c r="G12" s="67"/>
      <c r="H12" s="67"/>
      <c r="I12" s="6"/>
      <c r="J12" s="67"/>
      <c r="K12" s="67"/>
      <c r="L12" s="67"/>
      <c r="M12" s="67"/>
      <c r="N12" s="67"/>
      <c r="O12" s="67"/>
    </row>
    <row r="13" spans="1:15" x14ac:dyDescent="0.3">
      <c r="B13">
        <v>2008</v>
      </c>
      <c r="C13" s="67">
        <v>18.86941666666667</v>
      </c>
      <c r="D13" s="67">
        <v>0.7909166666666666</v>
      </c>
      <c r="E13" s="6">
        <f t="shared" si="0"/>
        <v>0.95977094318509348</v>
      </c>
      <c r="F13" s="148">
        <f t="shared" si="1"/>
        <v>19.660333333333337</v>
      </c>
      <c r="G13" s="67"/>
      <c r="H13" s="67"/>
      <c r="I13" s="6"/>
      <c r="J13" s="67"/>
      <c r="K13" s="67"/>
      <c r="L13" s="67"/>
      <c r="M13" s="67"/>
      <c r="N13" s="67"/>
      <c r="O13" s="67"/>
    </row>
    <row r="14" spans="1:15" x14ac:dyDescent="0.3">
      <c r="B14">
        <v>2009</v>
      </c>
      <c r="C14" s="67">
        <v>18.49625</v>
      </c>
      <c r="D14" s="67">
        <v>0.63700000000000001</v>
      </c>
      <c r="E14" s="6">
        <f t="shared" si="0"/>
        <v>0.96670717206956469</v>
      </c>
      <c r="F14" s="148">
        <f t="shared" si="1"/>
        <v>19.13325</v>
      </c>
      <c r="G14" s="67"/>
      <c r="H14" s="67"/>
      <c r="I14" s="6"/>
      <c r="J14" s="67"/>
      <c r="K14" s="67"/>
      <c r="L14" s="67"/>
      <c r="M14" s="67"/>
      <c r="N14" s="67"/>
      <c r="O14" s="67"/>
    </row>
    <row r="15" spans="1:15" x14ac:dyDescent="0.3">
      <c r="B15">
        <v>2010</v>
      </c>
      <c r="C15" s="67">
        <v>19.225750000000001</v>
      </c>
      <c r="D15" s="67">
        <v>0.63024999999999998</v>
      </c>
      <c r="E15" s="6">
        <f t="shared" si="0"/>
        <v>0.96825896454472204</v>
      </c>
      <c r="F15" s="148">
        <f t="shared" si="1"/>
        <v>19.856000000000002</v>
      </c>
      <c r="G15" s="67"/>
      <c r="H15" s="67"/>
      <c r="I15" s="6"/>
      <c r="J15" s="67"/>
      <c r="K15" s="67"/>
      <c r="L15" s="67"/>
      <c r="M15" s="67"/>
      <c r="N15" s="67"/>
      <c r="O15" s="67"/>
    </row>
    <row r="16" spans="1:15" x14ac:dyDescent="0.3">
      <c r="B16">
        <v>2011</v>
      </c>
      <c r="C16" s="67">
        <v>19.211749999999999</v>
      </c>
      <c r="D16" s="67">
        <v>0.83225000000000005</v>
      </c>
      <c r="E16" s="6">
        <f t="shared" si="0"/>
        <v>0.95847884653761728</v>
      </c>
      <c r="F16" s="148">
        <f t="shared" si="1"/>
        <v>20.043999999999997</v>
      </c>
      <c r="G16" s="67"/>
      <c r="H16" s="67"/>
      <c r="I16" s="6"/>
      <c r="J16" s="67"/>
      <c r="K16" s="67"/>
      <c r="L16" s="67"/>
      <c r="M16" s="67"/>
      <c r="N16" s="67"/>
      <c r="O16" s="67"/>
    </row>
    <row r="17" spans="1:15" x14ac:dyDescent="0.3">
      <c r="B17">
        <v>2012</v>
      </c>
      <c r="C17" s="67">
        <v>18.718333333333334</v>
      </c>
      <c r="D17" s="67">
        <v>0.79616666666666658</v>
      </c>
      <c r="E17" s="6">
        <f t="shared" si="0"/>
        <v>0.95920127768240704</v>
      </c>
      <c r="F17" s="148">
        <f t="shared" si="1"/>
        <v>19.514500000000002</v>
      </c>
      <c r="G17" s="67"/>
      <c r="H17" s="67"/>
      <c r="I17" s="6"/>
      <c r="J17" s="67"/>
      <c r="K17" s="67"/>
      <c r="L17" s="67"/>
      <c r="M17" s="67"/>
      <c r="N17" s="67"/>
      <c r="O17" s="67"/>
    </row>
    <row r="18" spans="1:15" x14ac:dyDescent="0.3">
      <c r="B18">
        <v>2013</v>
      </c>
      <c r="C18" s="67">
        <v>18.555666666666667</v>
      </c>
      <c r="D18" s="67">
        <v>0.87508333333333332</v>
      </c>
      <c r="E18" s="6">
        <f t="shared" si="0"/>
        <v>0.95496399607151894</v>
      </c>
      <c r="F18" s="148">
        <f t="shared" si="1"/>
        <v>19.43075</v>
      </c>
      <c r="G18" s="67"/>
      <c r="H18" s="67"/>
      <c r="I18" s="6"/>
      <c r="J18" s="67"/>
      <c r="K18" s="67"/>
      <c r="L18" s="67"/>
      <c r="M18" s="67"/>
      <c r="N18" s="67"/>
      <c r="O18" s="67"/>
    </row>
    <row r="19" spans="1:15" x14ac:dyDescent="0.3">
      <c r="B19">
        <v>2014</v>
      </c>
      <c r="C19" s="67">
        <v>18.345749999999999</v>
      </c>
      <c r="D19" s="67">
        <v>1.1234999999999999</v>
      </c>
      <c r="E19" s="6">
        <f t="shared" si="0"/>
        <v>0.94229361685735202</v>
      </c>
      <c r="F19" s="148">
        <f t="shared" si="1"/>
        <v>19.469249999999999</v>
      </c>
      <c r="G19" s="67"/>
      <c r="H19" s="67"/>
      <c r="I19" s="6"/>
      <c r="J19" s="67"/>
      <c r="K19" s="67"/>
      <c r="L19" s="67"/>
      <c r="M19" s="67"/>
      <c r="N19" s="67"/>
      <c r="O19" s="67"/>
    </row>
    <row r="20" spans="1:15" x14ac:dyDescent="0.3">
      <c r="B20">
        <v>2015</v>
      </c>
      <c r="C20" s="67">
        <v>17.915333333333333</v>
      </c>
      <c r="D20" s="67">
        <v>1.3227500000000001</v>
      </c>
      <c r="E20" s="6">
        <f t="shared" si="0"/>
        <v>0.93124315052175155</v>
      </c>
      <c r="F20" s="148">
        <f t="shared" si="1"/>
        <v>19.238083333333332</v>
      </c>
      <c r="G20" s="67"/>
      <c r="H20" s="67"/>
      <c r="I20" s="6"/>
      <c r="J20" s="67"/>
      <c r="K20"/>
      <c r="L20"/>
      <c r="M20"/>
      <c r="N20"/>
      <c r="O20"/>
    </row>
    <row r="21" spans="1:15" x14ac:dyDescent="0.3">
      <c r="B21">
        <v>2016</v>
      </c>
      <c r="C21" s="67">
        <v>17.526666666666667</v>
      </c>
      <c r="D21" s="67">
        <v>1.5188333333333333</v>
      </c>
      <c r="E21" s="6">
        <f t="shared" si="0"/>
        <v>0.92025237807706106</v>
      </c>
      <c r="F21" s="148">
        <f t="shared" si="1"/>
        <v>19.045500000000001</v>
      </c>
      <c r="G21" s="67"/>
      <c r="H21" s="67"/>
      <c r="I21" s="6"/>
      <c r="J21" s="67"/>
      <c r="K21"/>
      <c r="L21"/>
      <c r="M21"/>
      <c r="N21"/>
      <c r="O21"/>
    </row>
    <row r="22" spans="1:15" x14ac:dyDescent="0.3">
      <c r="B22">
        <v>2017</v>
      </c>
      <c r="C22" s="67">
        <v>17.442499999999999</v>
      </c>
      <c r="D22" s="67">
        <v>1.6965833333333333</v>
      </c>
      <c r="E22" s="6">
        <f t="shared" si="0"/>
        <v>0.91135503703155407</v>
      </c>
      <c r="F22" s="148">
        <f t="shared" si="1"/>
        <v>19.139083333333332</v>
      </c>
      <c r="G22" s="67"/>
      <c r="H22" s="67"/>
      <c r="I22" s="6"/>
      <c r="J22" s="67"/>
      <c r="K22"/>
      <c r="L22"/>
      <c r="M22"/>
      <c r="N22"/>
      <c r="O22"/>
    </row>
    <row r="23" spans="1:15" x14ac:dyDescent="0.3">
      <c r="B23">
        <v>2018</v>
      </c>
      <c r="C23" s="67">
        <v>17.453833333333332</v>
      </c>
      <c r="D23" s="67">
        <v>1.8632500000000001</v>
      </c>
      <c r="E23" s="6">
        <f t="shared" si="0"/>
        <v>0.9035439270076141</v>
      </c>
      <c r="F23" s="148">
        <f t="shared" si="1"/>
        <v>19.317083333333333</v>
      </c>
      <c r="G23" s="67"/>
      <c r="H23" s="67"/>
      <c r="I23" s="6"/>
      <c r="J23" s="67"/>
      <c r="K23"/>
      <c r="L23"/>
      <c r="M23"/>
      <c r="N23"/>
      <c r="O23"/>
    </row>
    <row r="24" spans="1:15" x14ac:dyDescent="0.3">
      <c r="B24">
        <v>2019</v>
      </c>
      <c r="C24" s="67">
        <v>17.01275</v>
      </c>
      <c r="D24" s="67">
        <v>1.9319166666666667</v>
      </c>
      <c r="E24" s="6">
        <f t="shared" si="0"/>
        <v>0.89802319034380829</v>
      </c>
      <c r="F24" s="148">
        <f t="shared" si="1"/>
        <v>18.944666666666667</v>
      </c>
      <c r="G24" s="67"/>
      <c r="H24" s="67"/>
      <c r="I24" s="6"/>
      <c r="J24" s="67"/>
      <c r="K24"/>
      <c r="L24"/>
      <c r="M24"/>
      <c r="N24"/>
      <c r="O24"/>
    </row>
    <row r="25" spans="1:15" x14ac:dyDescent="0.3">
      <c r="B25">
        <v>2020</v>
      </c>
      <c r="C25" s="67">
        <v>16.049416666666666</v>
      </c>
      <c r="D25" s="67">
        <v>1.9514166666666668</v>
      </c>
      <c r="E25" s="6">
        <f t="shared" si="0"/>
        <v>0.89159298180639779</v>
      </c>
      <c r="F25" s="148">
        <f t="shared" si="1"/>
        <v>18.000833333333333</v>
      </c>
      <c r="G25" s="67"/>
      <c r="H25" s="67"/>
      <c r="I25" s="6"/>
      <c r="J25" s="67"/>
      <c r="K25"/>
      <c r="L25"/>
      <c r="M25"/>
      <c r="N25"/>
      <c r="O25"/>
    </row>
    <row r="26" spans="1:15" x14ac:dyDescent="0.3">
      <c r="B26">
        <v>2021</v>
      </c>
      <c r="C26" s="67">
        <v>16.281583333333334</v>
      </c>
      <c r="D26" s="67">
        <v>2.1375833333333336</v>
      </c>
      <c r="E26" s="6">
        <f t="shared" si="0"/>
        <v>0.88394788037822913</v>
      </c>
      <c r="F26" s="148">
        <f t="shared" si="1"/>
        <v>18.419166666666669</v>
      </c>
      <c r="G26" s="67"/>
      <c r="H26" s="67"/>
      <c r="I26" s="6"/>
      <c r="J26" s="67"/>
      <c r="K26"/>
      <c r="L26"/>
      <c r="M26"/>
      <c r="N26"/>
      <c r="O26"/>
    </row>
    <row r="27" spans="1:15" x14ac:dyDescent="0.3">
      <c r="B27">
        <v>2022</v>
      </c>
      <c r="C27" s="67">
        <v>15.675307692307692</v>
      </c>
      <c r="D27" s="67">
        <v>2.1265384615384617</v>
      </c>
      <c r="E27" s="6">
        <f t="shared" si="0"/>
        <v>0.88054393667035402</v>
      </c>
      <c r="F27" s="148">
        <f t="shared" si="1"/>
        <v>17.801846153846153</v>
      </c>
      <c r="K27"/>
      <c r="L27"/>
      <c r="M27"/>
      <c r="N27"/>
      <c r="O27"/>
    </row>
    <row r="28" spans="1:15" x14ac:dyDescent="0.3">
      <c r="A28" t="s">
        <v>225</v>
      </c>
      <c r="C28" s="67"/>
      <c r="D28" s="67"/>
      <c r="E28"/>
      <c r="F28" s="148"/>
      <c r="K28"/>
      <c r="L28"/>
      <c r="M28"/>
      <c r="N28"/>
      <c r="O28"/>
    </row>
    <row r="29" spans="1:15" x14ac:dyDescent="0.3">
      <c r="A29" t="s">
        <v>224</v>
      </c>
      <c r="B29" s="81">
        <v>44562</v>
      </c>
      <c r="C29" s="67">
        <v>15.941000000000001</v>
      </c>
      <c r="D29" s="67">
        <v>2.0329999999999999</v>
      </c>
      <c r="E29" s="6">
        <f t="shared" ref="E29:E44" si="2">C29/(C29+D29)</f>
        <v>0.88689217758985206</v>
      </c>
      <c r="F29" s="148">
        <f t="shared" ref="F29:F44" si="3">SUM(C29:D29)</f>
        <v>17.974</v>
      </c>
      <c r="K29"/>
      <c r="L29"/>
      <c r="M29"/>
      <c r="N29"/>
      <c r="O29"/>
    </row>
    <row r="30" spans="1:15" x14ac:dyDescent="0.3">
      <c r="B30" s="81">
        <v>44593</v>
      </c>
      <c r="C30" s="67">
        <v>15.119</v>
      </c>
      <c r="D30" s="67">
        <v>1.696</v>
      </c>
      <c r="E30" s="6">
        <f t="shared" si="2"/>
        <v>0.89913767469521255</v>
      </c>
      <c r="F30" s="148">
        <f t="shared" si="3"/>
        <v>16.815000000000001</v>
      </c>
      <c r="K30"/>
      <c r="L30"/>
      <c r="M30"/>
      <c r="N30"/>
      <c r="O30"/>
    </row>
    <row r="31" spans="1:15" x14ac:dyDescent="0.3">
      <c r="B31" s="81">
        <v>44621</v>
      </c>
      <c r="C31" s="67">
        <v>16.506</v>
      </c>
      <c r="D31" s="67">
        <v>1.9019999999999999</v>
      </c>
      <c r="E31" s="6">
        <f t="shared" si="2"/>
        <v>0.89667535853976532</v>
      </c>
      <c r="F31" s="148">
        <f t="shared" si="3"/>
        <v>18.408000000000001</v>
      </c>
      <c r="K31"/>
      <c r="L31"/>
      <c r="M31"/>
      <c r="N31"/>
      <c r="O31"/>
    </row>
    <row r="32" spans="1:15" x14ac:dyDescent="0.3">
      <c r="B32" s="81">
        <v>44652</v>
      </c>
      <c r="C32" s="67">
        <v>15.811</v>
      </c>
      <c r="D32" s="67">
        <v>1.8979999999999999</v>
      </c>
      <c r="E32" s="6">
        <f t="shared" si="2"/>
        <v>0.8928228584335649</v>
      </c>
      <c r="F32" s="148">
        <f t="shared" si="3"/>
        <v>17.709</v>
      </c>
      <c r="G32" s="6"/>
      <c r="H32" s="6"/>
      <c r="I32" s="6"/>
      <c r="J32" s="6"/>
      <c r="K32"/>
      <c r="L32"/>
      <c r="M32"/>
      <c r="N32"/>
      <c r="O32"/>
    </row>
    <row r="33" spans="2:15" x14ac:dyDescent="0.3">
      <c r="B33" s="81">
        <v>44682</v>
      </c>
      <c r="C33" s="67">
        <v>17.042000000000002</v>
      </c>
      <c r="D33" s="67">
        <v>1.855</v>
      </c>
      <c r="E33" s="6">
        <f t="shared" si="2"/>
        <v>0.90183627030745617</v>
      </c>
      <c r="F33" s="148">
        <f t="shared" si="3"/>
        <v>18.897000000000002</v>
      </c>
      <c r="G33" s="6"/>
      <c r="H33" s="6"/>
      <c r="I33" s="6"/>
      <c r="J33" s="6"/>
      <c r="K33"/>
      <c r="L33"/>
      <c r="M33"/>
      <c r="N33"/>
      <c r="O33"/>
    </row>
    <row r="34" spans="2:15" x14ac:dyDescent="0.3">
      <c r="B34" s="81">
        <v>44713</v>
      </c>
      <c r="C34" s="67">
        <v>16.824000000000002</v>
      </c>
      <c r="D34" s="67">
        <v>2.0139999999999998</v>
      </c>
      <c r="E34" s="6">
        <f t="shared" si="2"/>
        <v>0.89308843826308526</v>
      </c>
      <c r="F34" s="148">
        <f t="shared" si="3"/>
        <v>18.838000000000001</v>
      </c>
      <c r="G34" s="6"/>
      <c r="H34" s="6"/>
      <c r="I34" s="6"/>
      <c r="J34" s="6"/>
      <c r="K34"/>
      <c r="L34"/>
      <c r="M34"/>
      <c r="N34"/>
      <c r="O34"/>
    </row>
    <row r="35" spans="2:15" x14ac:dyDescent="0.3">
      <c r="B35" s="81">
        <v>44743</v>
      </c>
      <c r="C35" s="67">
        <v>16.672000000000001</v>
      </c>
      <c r="D35" s="67">
        <v>2.1419999999999999</v>
      </c>
      <c r="E35" s="6">
        <f t="shared" si="2"/>
        <v>0.88614861273519718</v>
      </c>
      <c r="F35" s="148">
        <f t="shared" si="3"/>
        <v>18.814</v>
      </c>
      <c r="G35" s="71"/>
      <c r="H35" s="71"/>
      <c r="I35" s="71"/>
      <c r="J35" s="71"/>
      <c r="K35"/>
      <c r="L35"/>
      <c r="M35"/>
      <c r="N35"/>
      <c r="O35"/>
    </row>
    <row r="36" spans="2:15" x14ac:dyDescent="0.3">
      <c r="B36" s="81">
        <v>44774</v>
      </c>
      <c r="C36" s="67">
        <v>16.824999999999999</v>
      </c>
      <c r="D36" s="67">
        <v>2.395</v>
      </c>
      <c r="E36" s="6">
        <f t="shared" si="2"/>
        <v>0.87539021852237253</v>
      </c>
      <c r="F36" s="148">
        <f t="shared" si="3"/>
        <v>19.22</v>
      </c>
      <c r="G36" s="71"/>
      <c r="H36" s="71"/>
      <c r="I36" s="71"/>
      <c r="J36" s="71"/>
      <c r="K36"/>
      <c r="L36"/>
      <c r="M36"/>
      <c r="N36"/>
      <c r="O36"/>
    </row>
    <row r="37" spans="2:15" x14ac:dyDescent="0.3">
      <c r="B37" s="81">
        <v>44805</v>
      </c>
      <c r="C37" s="67">
        <v>14.711</v>
      </c>
      <c r="D37" s="67">
        <v>2.1459999999999999</v>
      </c>
      <c r="E37" s="6">
        <f t="shared" si="2"/>
        <v>0.872693836388444</v>
      </c>
      <c r="F37" s="148">
        <f t="shared" si="3"/>
        <v>16.856999999999999</v>
      </c>
      <c r="G37" s="71"/>
      <c r="H37" s="71"/>
      <c r="I37" s="71"/>
      <c r="J37" s="71"/>
      <c r="K37"/>
      <c r="L37"/>
      <c r="M37"/>
      <c r="N37"/>
      <c r="O37"/>
    </row>
    <row r="38" spans="2:15" x14ac:dyDescent="0.3">
      <c r="B38" s="81">
        <v>44835</v>
      </c>
      <c r="C38" s="67">
        <v>15.563000000000001</v>
      </c>
      <c r="D38" s="67">
        <v>2.2210000000000001</v>
      </c>
      <c r="E38" s="6">
        <f t="shared" si="2"/>
        <v>0.87511246063877657</v>
      </c>
      <c r="F38" s="148">
        <f t="shared" si="3"/>
        <v>17.783999999999999</v>
      </c>
      <c r="K38"/>
      <c r="L38"/>
      <c r="M38"/>
      <c r="N38"/>
      <c r="O38"/>
    </row>
    <row r="39" spans="2:15" x14ac:dyDescent="0.3">
      <c r="B39" s="81">
        <v>44866</v>
      </c>
      <c r="C39" s="67">
        <v>14.938000000000001</v>
      </c>
      <c r="D39" s="67">
        <v>2.343</v>
      </c>
      <c r="E39" s="6">
        <f t="shared" si="2"/>
        <v>0.86441756842775308</v>
      </c>
      <c r="F39" s="148">
        <f t="shared" si="3"/>
        <v>17.280999999999999</v>
      </c>
      <c r="K39"/>
      <c r="L39"/>
      <c r="M39"/>
      <c r="N39"/>
      <c r="O39"/>
    </row>
    <row r="40" spans="2:15" x14ac:dyDescent="0.3">
      <c r="B40" s="81">
        <v>44896</v>
      </c>
      <c r="C40" s="67">
        <v>13.675000000000001</v>
      </c>
      <c r="D40" s="67">
        <v>2.4940000000000002</v>
      </c>
      <c r="E40" s="6">
        <f t="shared" si="2"/>
        <v>0.84575422104026221</v>
      </c>
      <c r="F40" s="148">
        <f t="shared" si="3"/>
        <v>16.169</v>
      </c>
      <c r="K40"/>
      <c r="L40"/>
      <c r="M40"/>
      <c r="N40"/>
      <c r="O40"/>
    </row>
    <row r="41" spans="2:15" x14ac:dyDescent="0.3">
      <c r="B41" s="81">
        <v>44927</v>
      </c>
      <c r="C41" s="67">
        <v>14.151999999999999</v>
      </c>
      <c r="D41" s="67">
        <v>2.5059999999999998</v>
      </c>
      <c r="E41" s="6">
        <f t="shared" si="2"/>
        <v>0.8495617721215033</v>
      </c>
      <c r="F41" s="148">
        <f t="shared" si="3"/>
        <v>16.657999999999998</v>
      </c>
      <c r="K41"/>
      <c r="L41"/>
      <c r="M41"/>
      <c r="N41"/>
      <c r="O41"/>
    </row>
    <row r="42" spans="2:15" x14ac:dyDescent="0.3">
      <c r="B42" s="81">
        <v>44958</v>
      </c>
      <c r="C42" s="67">
        <v>13.2</v>
      </c>
      <c r="D42" s="67">
        <v>2.2050000000000001</v>
      </c>
      <c r="E42" s="6">
        <f t="shared" si="2"/>
        <v>0.85686465433300874</v>
      </c>
      <c r="F42" s="148">
        <f t="shared" si="3"/>
        <v>15.404999999999999</v>
      </c>
      <c r="K42"/>
      <c r="L42"/>
      <c r="M42"/>
      <c r="N42"/>
      <c r="O42"/>
    </row>
    <row r="43" spans="2:15" x14ac:dyDescent="0.3">
      <c r="B43" s="81">
        <v>44986</v>
      </c>
      <c r="C43" s="67">
        <v>15.2</v>
      </c>
      <c r="D43" s="67">
        <v>2.4289999999999998</v>
      </c>
      <c r="E43" s="6">
        <f t="shared" si="2"/>
        <v>0.86221566736627153</v>
      </c>
      <c r="F43" s="148">
        <f t="shared" si="3"/>
        <v>17.628999999999998</v>
      </c>
      <c r="K43"/>
      <c r="L43"/>
      <c r="M43"/>
      <c r="N43"/>
      <c r="O43"/>
    </row>
    <row r="44" spans="2:15" x14ac:dyDescent="0.3">
      <c r="B44" s="81">
        <v>45017</v>
      </c>
      <c r="C44" s="67">
        <v>14.1</v>
      </c>
      <c r="D44" s="67">
        <v>2.1560000000000001</v>
      </c>
      <c r="E44" s="6">
        <f t="shared" si="2"/>
        <v>0.86737204724409445</v>
      </c>
      <c r="F44" s="148">
        <f t="shared" si="3"/>
        <v>16.256</v>
      </c>
      <c r="G44" s="6">
        <f>AVERAGE(C43:C44)/AVERAGE(C41:C42)</f>
        <v>1.0712196548698449</v>
      </c>
      <c r="H44" s="67"/>
      <c r="I44" s="67"/>
      <c r="J44" s="67"/>
      <c r="K44"/>
      <c r="L44"/>
      <c r="M44"/>
      <c r="N44"/>
      <c r="O44"/>
    </row>
    <row r="45" spans="2:15" x14ac:dyDescent="0.3">
      <c r="E45" s="6"/>
    </row>
    <row r="46" spans="2:15" x14ac:dyDescent="0.3">
      <c r="C46" s="6">
        <f>C44/C32-1</f>
        <v>-0.10821579912718993</v>
      </c>
      <c r="D46" s="6">
        <f>D44/D32-1</f>
        <v>0.13593256059009495</v>
      </c>
      <c r="F46" s="6">
        <f>F44/F32-1</f>
        <v>-8.2048675814557548E-2</v>
      </c>
    </row>
    <row r="47" spans="2:15" x14ac:dyDescent="0.3">
      <c r="C47" s="6">
        <f>C44/C12-1</f>
        <v>-0.26897868718595674</v>
      </c>
      <c r="D47" s="6">
        <f>D44/D12-1</f>
        <v>1.6636466591166479</v>
      </c>
      <c r="F47" s="6">
        <f>F44/F12-1</f>
        <v>-0.19114317701206618</v>
      </c>
    </row>
    <row r="48" spans="2:15" x14ac:dyDescent="0.3">
      <c r="F48" s="6">
        <f>F42/F30-1</f>
        <v>-8.3853702051739587E-2</v>
      </c>
    </row>
    <row r="49" spans="6:6" x14ac:dyDescent="0.3">
      <c r="F49" s="6">
        <f>F42/F12-1</f>
        <v>-0.23348675208359249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CC51-72F2-4DBB-B74F-E7B492F53BDE}">
  <dimension ref="A1:J11"/>
  <sheetViews>
    <sheetView zoomScale="62" zoomScaleNormal="62" workbookViewId="0">
      <selection activeCell="P20" sqref="P20"/>
    </sheetView>
  </sheetViews>
  <sheetFormatPr defaultColWidth="8.77734375" defaultRowHeight="14.4" x14ac:dyDescent="0.3"/>
  <cols>
    <col min="1" max="1" width="41.5546875" style="17" customWidth="1"/>
    <col min="2" max="9" width="9.109375" style="17" customWidth="1"/>
    <col min="10" max="10" width="9.44140625" style="17" customWidth="1"/>
    <col min="11" max="13" width="10.44140625" style="17" bestFit="1" customWidth="1"/>
    <col min="14" max="16384" width="8.77734375" style="17"/>
  </cols>
  <sheetData>
    <row r="1" spans="1:10" x14ac:dyDescent="0.3">
      <c r="A1" s="17" t="s">
        <v>234</v>
      </c>
    </row>
    <row r="2" spans="1:10" x14ac:dyDescent="0.3">
      <c r="A2" s="17" t="s">
        <v>235</v>
      </c>
    </row>
    <row r="4" spans="1:10" x14ac:dyDescent="0.3">
      <c r="B4" s="17" t="s">
        <v>51</v>
      </c>
      <c r="C4" s="17" t="s">
        <v>184</v>
      </c>
      <c r="D4" s="17" t="s">
        <v>185</v>
      </c>
      <c r="E4" s="17" t="s">
        <v>186</v>
      </c>
      <c r="F4" s="17" t="s">
        <v>39</v>
      </c>
      <c r="G4" s="17" t="s">
        <v>187</v>
      </c>
      <c r="H4" s="17" t="s">
        <v>188</v>
      </c>
      <c r="I4" s="17" t="s">
        <v>40</v>
      </c>
      <c r="J4" s="17" t="s">
        <v>41</v>
      </c>
    </row>
    <row r="5" spans="1:10" x14ac:dyDescent="0.3">
      <c r="A5" s="17" t="s">
        <v>179</v>
      </c>
      <c r="B5" s="18">
        <v>0.32130320642682503</v>
      </c>
      <c r="C5" s="18">
        <v>0.29482884681583477</v>
      </c>
      <c r="D5" s="18">
        <v>0.27752854724009479</v>
      </c>
      <c r="E5" s="18">
        <v>0.35659978552278826</v>
      </c>
      <c r="F5" s="18">
        <v>0.38410050198150597</v>
      </c>
      <c r="G5" s="18">
        <v>0.46377508556667746</v>
      </c>
      <c r="H5" s="18">
        <v>0.59048006291286581</v>
      </c>
      <c r="I5" s="18">
        <v>0.57362355070202808</v>
      </c>
      <c r="J5" s="18">
        <v>0.56409250799999999</v>
      </c>
    </row>
    <row r="6" spans="1:10" x14ac:dyDescent="0.3">
      <c r="A6" s="17" t="s">
        <v>177</v>
      </c>
      <c r="B6" s="18">
        <v>3.9966412853650018E-2</v>
      </c>
      <c r="C6" s="18">
        <v>1.2114588640275387E-2</v>
      </c>
      <c r="D6" s="18">
        <v>3.7009292245174401E-2</v>
      </c>
      <c r="E6" s="18">
        <v>6.4550268096514752E-3</v>
      </c>
      <c r="F6" s="18">
        <v>0.43812546895640686</v>
      </c>
      <c r="G6" s="18">
        <v>0.26216694865999352</v>
      </c>
      <c r="H6" s="18">
        <v>0.35595257628184968</v>
      </c>
      <c r="I6" s="18">
        <v>1.6618763681747271</v>
      </c>
      <c r="J6" s="18">
        <v>1.3122419380000001</v>
      </c>
    </row>
    <row r="7" spans="1:10" x14ac:dyDescent="0.3">
      <c r="A7" s="17" t="s">
        <v>178</v>
      </c>
      <c r="B7" s="18">
        <v>0</v>
      </c>
      <c r="C7" s="18">
        <v>0</v>
      </c>
      <c r="D7" s="18">
        <v>0</v>
      </c>
      <c r="E7" s="18">
        <v>0</v>
      </c>
      <c r="F7" s="18">
        <v>1.5007052972258916</v>
      </c>
      <c r="G7" s="18">
        <v>1.2909919664191154</v>
      </c>
      <c r="H7" s="18">
        <v>1.608997860962567</v>
      </c>
      <c r="I7" s="18">
        <v>1.2289011669266772</v>
      </c>
      <c r="J7" s="18">
        <v>3.5266872899999999</v>
      </c>
    </row>
    <row r="8" spans="1:10" x14ac:dyDescent="0.3">
      <c r="A8" s="17" t="s">
        <v>176</v>
      </c>
      <c r="B8" s="18">
        <v>1.1122298707649321</v>
      </c>
      <c r="C8" s="18">
        <v>1.3414693012048193</v>
      </c>
      <c r="D8" s="18">
        <v>1.5952221740602777</v>
      </c>
      <c r="E8" s="18">
        <v>1.7038719168900809</v>
      </c>
      <c r="F8" s="18">
        <v>1.9280514531043593</v>
      </c>
      <c r="G8" s="18">
        <v>1.9021415434291251</v>
      </c>
      <c r="H8" s="18">
        <v>3.0150722491349486</v>
      </c>
      <c r="I8" s="18">
        <v>4.1326114071762872</v>
      </c>
      <c r="J8" s="18">
        <v>4.6895670489999999</v>
      </c>
    </row>
    <row r="9" spans="1:10" x14ac:dyDescent="0.3">
      <c r="A9" s="17" t="s">
        <v>175</v>
      </c>
      <c r="B9" s="18">
        <v>0.61360937478169764</v>
      </c>
      <c r="C9" s="18">
        <v>0.75896302925989667</v>
      </c>
      <c r="D9" s="18">
        <v>0.80849355909244836</v>
      </c>
      <c r="E9" s="18">
        <v>1.1404181099195714</v>
      </c>
      <c r="F9" s="18">
        <v>1.2081369352708058</v>
      </c>
      <c r="G9" s="18">
        <v>1.6779559315466581</v>
      </c>
      <c r="H9" s="18">
        <v>3.3137097452028943</v>
      </c>
      <c r="I9" s="18">
        <v>6.5029539594383783</v>
      </c>
      <c r="J9" s="18">
        <v>5.1733830999999997</v>
      </c>
    </row>
    <row r="11" spans="1:10" x14ac:dyDescent="0.3">
      <c r="A11" s="17" t="s">
        <v>236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0DE9-7F41-49F1-82B0-CCDF17FCC2A2}">
  <dimension ref="A1:AB33"/>
  <sheetViews>
    <sheetView zoomScale="56" zoomScaleNormal="56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O29" sqref="O29"/>
    </sheetView>
  </sheetViews>
  <sheetFormatPr defaultColWidth="8.77734375" defaultRowHeight="14.4" x14ac:dyDescent="0.3"/>
  <cols>
    <col min="1" max="1" width="11" style="149" bestFit="1" customWidth="1"/>
    <col min="2" max="2" width="11" style="149" customWidth="1"/>
    <col min="3" max="3" width="12.21875" style="149" customWidth="1"/>
    <col min="4" max="4" width="11.5546875" style="149" customWidth="1"/>
    <col min="5" max="7" width="11" style="149" customWidth="1"/>
    <col min="8" max="8" width="12.21875" style="149" customWidth="1"/>
    <col min="9" max="9" width="13.109375" style="149" customWidth="1"/>
    <col min="10" max="10" width="14.21875" style="149" customWidth="1"/>
    <col min="11" max="11" width="17.21875" style="149" customWidth="1"/>
    <col min="12" max="14" width="17.77734375" style="149" customWidth="1"/>
    <col min="15" max="15" width="13.109375" style="149" customWidth="1"/>
    <col min="16" max="16" width="18.77734375" style="149" customWidth="1"/>
    <col min="17" max="17" width="13.21875" style="149" customWidth="1"/>
    <col min="18" max="18" width="16.44140625" style="149" customWidth="1"/>
    <col min="19" max="19" width="11.44140625" style="57" customWidth="1"/>
    <col min="20" max="21" width="13.21875" style="57" customWidth="1"/>
    <col min="22" max="22" width="12.6640625" style="57" customWidth="1"/>
    <col min="23" max="23" width="17.77734375" style="57" bestFit="1" customWidth="1"/>
    <col min="24" max="24" width="19" style="57" bestFit="1" customWidth="1"/>
    <col min="25" max="30" width="8.77734375" style="57"/>
    <col min="31" max="31" width="9.109375" style="57" bestFit="1" customWidth="1"/>
    <col min="32" max="32" width="8.77734375" style="57"/>
    <col min="33" max="33" width="9.88671875" style="57" customWidth="1"/>
    <col min="34" max="35" width="8.77734375" style="57"/>
    <col min="36" max="39" width="17.21875" style="57" bestFit="1" customWidth="1"/>
    <col min="40" max="41" width="16.109375" style="57" bestFit="1" customWidth="1"/>
    <col min="42" max="43" width="10.109375" style="57" bestFit="1" customWidth="1"/>
    <col min="44" max="16384" width="8.77734375" style="57"/>
  </cols>
  <sheetData>
    <row r="1" spans="1:28" ht="25.8" x14ac:dyDescent="0.5">
      <c r="A1" s="1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8" x14ac:dyDescent="0.3">
      <c r="A2" s="149" t="s">
        <v>255</v>
      </c>
    </row>
    <row r="3" spans="1:28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AA3" s="6"/>
      <c r="AB3"/>
    </row>
    <row r="4" spans="1:28" x14ac:dyDescent="0.3">
      <c r="A4" s="57"/>
      <c r="B4" s="57"/>
      <c r="C4" s="57"/>
      <c r="D4" s="57"/>
      <c r="E4" s="57"/>
      <c r="G4" s="57"/>
      <c r="H4" s="57"/>
      <c r="I4" s="57"/>
      <c r="J4" s="57"/>
      <c r="K4" s="57"/>
      <c r="L4" s="57"/>
      <c r="M4" s="57"/>
      <c r="N4" s="57"/>
      <c r="O4" s="57"/>
      <c r="Q4" s="57"/>
      <c r="R4" s="57"/>
      <c r="AA4" s="6"/>
      <c r="AB4"/>
    </row>
    <row r="5" spans="1:28" s="151" customFormat="1" x14ac:dyDescent="0.3">
      <c r="B5" s="154" t="s">
        <v>254</v>
      </c>
      <c r="C5" s="154" t="s">
        <v>253</v>
      </c>
      <c r="D5" s="154" t="s">
        <v>252</v>
      </c>
      <c r="E5" s="154" t="s">
        <v>251</v>
      </c>
      <c r="F5" s="154" t="s">
        <v>250</v>
      </c>
      <c r="G5" s="154" t="s">
        <v>249</v>
      </c>
      <c r="H5" s="154" t="s">
        <v>248</v>
      </c>
      <c r="I5" s="154" t="s">
        <v>247</v>
      </c>
      <c r="J5" s="154" t="s">
        <v>246</v>
      </c>
      <c r="K5" s="154" t="s">
        <v>245</v>
      </c>
      <c r="L5" s="154" t="s">
        <v>244</v>
      </c>
      <c r="M5" s="154" t="s">
        <v>243</v>
      </c>
      <c r="N5" s="154"/>
      <c r="O5" s="154"/>
      <c r="P5" s="154">
        <v>43864</v>
      </c>
      <c r="Q5" s="151">
        <v>44992</v>
      </c>
      <c r="R5" s="154">
        <v>45083</v>
      </c>
      <c r="S5" s="154"/>
      <c r="T5" s="154"/>
      <c r="U5" s="154"/>
      <c r="AA5" s="153"/>
      <c r="AB5" s="152"/>
    </row>
    <row r="6" spans="1:28" x14ac:dyDescent="0.3">
      <c r="A6" s="57" t="s">
        <v>242</v>
      </c>
      <c r="B6" s="57">
        <v>100</v>
      </c>
      <c r="C6" s="57">
        <v>245.78313253012047</v>
      </c>
      <c r="D6" s="57">
        <v>137.34939759036143</v>
      </c>
      <c r="E6" s="57">
        <v>120.48192771084338</v>
      </c>
      <c r="F6" s="57">
        <v>170.84337349397592</v>
      </c>
      <c r="G6" s="57">
        <v>162.77108433734938</v>
      </c>
      <c r="H6" s="57">
        <v>188.55421686746988</v>
      </c>
      <c r="I6" s="57">
        <v>175.90361445783131</v>
      </c>
      <c r="J6" s="57">
        <v>118.67469879518073</v>
      </c>
      <c r="K6" s="57">
        <v>131.92771084337349</v>
      </c>
      <c r="L6" s="57">
        <f t="shared" ref="L6:M10" si="0">Q6/P6*100</f>
        <v>140.55555555555554</v>
      </c>
      <c r="M6" s="57">
        <f t="shared" si="0"/>
        <v>85.841897233201578</v>
      </c>
      <c r="N6" s="57"/>
      <c r="O6" s="6">
        <f>K6/J6-1</f>
        <v>0.11167512690355319</v>
      </c>
      <c r="P6" s="150">
        <v>90</v>
      </c>
      <c r="Q6" s="57">
        <v>126.5</v>
      </c>
      <c r="R6" s="57">
        <v>108.59</v>
      </c>
      <c r="Z6" s="6"/>
      <c r="AA6"/>
    </row>
    <row r="7" spans="1:28" x14ac:dyDescent="0.3">
      <c r="A7" s="57" t="s">
        <v>241</v>
      </c>
      <c r="B7" s="57">
        <v>100</v>
      </c>
      <c r="C7" s="57">
        <v>120.11385199240988</v>
      </c>
      <c r="D7" s="57">
        <v>109.42441492726122</v>
      </c>
      <c r="E7" s="57">
        <v>115.62302340290955</v>
      </c>
      <c r="F7" s="57">
        <v>113.34598355471222</v>
      </c>
      <c r="G7" s="57">
        <v>120.49335863377608</v>
      </c>
      <c r="H7" s="57">
        <v>130.04427577482608</v>
      </c>
      <c r="I7" s="57">
        <v>117.14104996837445</v>
      </c>
      <c r="J7" s="57">
        <v>108.96268184693231</v>
      </c>
      <c r="K7" s="57">
        <v>112.12144212523721</v>
      </c>
      <c r="L7" s="57">
        <f t="shared" si="0"/>
        <v>116.34980988593155</v>
      </c>
      <c r="M7" s="57">
        <f t="shared" si="0"/>
        <v>106.98747276688454</v>
      </c>
      <c r="N7" s="57"/>
      <c r="O7" s="6">
        <f>K7/J7-1</f>
        <v>2.8989377140535399E-2</v>
      </c>
      <c r="P7" s="150">
        <v>1578</v>
      </c>
      <c r="Q7" s="57">
        <v>1836</v>
      </c>
      <c r="R7" s="57">
        <v>1964.29</v>
      </c>
      <c r="Z7" s="6"/>
      <c r="AA7"/>
    </row>
    <row r="8" spans="1:28" x14ac:dyDescent="0.3">
      <c r="A8" s="57" t="s">
        <v>240</v>
      </c>
      <c r="B8" s="57">
        <v>100</v>
      </c>
      <c r="C8" s="57">
        <v>121.55440414507773</v>
      </c>
      <c r="D8" s="57">
        <v>99.170984455958546</v>
      </c>
      <c r="E8" s="57">
        <v>100</v>
      </c>
      <c r="F8" s="57">
        <v>105.07772020725388</v>
      </c>
      <c r="G8" s="57">
        <v>109.22279792746114</v>
      </c>
      <c r="H8" s="57">
        <v>121.34715025906735</v>
      </c>
      <c r="I8" s="57">
        <v>104.76683937823834</v>
      </c>
      <c r="J8" s="57">
        <v>90.362694300518129</v>
      </c>
      <c r="K8" s="57">
        <v>102.47150259067357</v>
      </c>
      <c r="L8" s="57">
        <f t="shared" si="0"/>
        <v>97.338792221084958</v>
      </c>
      <c r="M8" s="57">
        <f t="shared" si="0"/>
        <v>109.10199789695056</v>
      </c>
      <c r="N8" s="57"/>
      <c r="O8" s="6">
        <f>K8/J8-1</f>
        <v>0.13400229357798166</v>
      </c>
      <c r="P8" s="150">
        <v>977</v>
      </c>
      <c r="Q8" s="57">
        <v>951</v>
      </c>
      <c r="R8" s="57">
        <v>1037.56</v>
      </c>
      <c r="Z8" s="6"/>
      <c r="AA8"/>
    </row>
    <row r="9" spans="1:28" x14ac:dyDescent="0.3">
      <c r="A9" s="57" t="s">
        <v>239</v>
      </c>
      <c r="B9" s="57">
        <v>100</v>
      </c>
      <c r="C9" s="57">
        <v>174.28571428571428</v>
      </c>
      <c r="D9" s="57">
        <v>311.42857142857144</v>
      </c>
      <c r="E9" s="57">
        <v>240</v>
      </c>
      <c r="F9" s="57">
        <v>318.42857142857144</v>
      </c>
      <c r="G9" s="57">
        <v>341.42857142857139</v>
      </c>
      <c r="H9" s="57">
        <v>578.57142857142856</v>
      </c>
      <c r="I9" s="57">
        <v>575.71428571428567</v>
      </c>
      <c r="J9" s="57">
        <v>627.14285714285711</v>
      </c>
      <c r="K9" s="57">
        <v>572.14285714285711</v>
      </c>
      <c r="L9" s="57">
        <f t="shared" si="0"/>
        <v>258.57142857142861</v>
      </c>
      <c r="M9" s="57">
        <f t="shared" si="0"/>
        <v>74.281767955801101</v>
      </c>
      <c r="N9" s="57"/>
      <c r="O9" s="6">
        <f>K9/J9-1</f>
        <v>-8.7699316628701562E-2</v>
      </c>
      <c r="P9" s="150">
        <v>70</v>
      </c>
      <c r="Q9" s="57">
        <v>181</v>
      </c>
      <c r="R9" s="57">
        <v>134.44999999999999</v>
      </c>
      <c r="Z9" s="6"/>
      <c r="AA9"/>
    </row>
    <row r="10" spans="1:28" x14ac:dyDescent="0.3">
      <c r="A10" s="57" t="s">
        <v>238</v>
      </c>
      <c r="B10" s="57">
        <v>100</v>
      </c>
      <c r="C10" s="57">
        <v>135.84905660377359</v>
      </c>
      <c r="D10" s="57">
        <v>147.16981132075472</v>
      </c>
      <c r="E10" s="57">
        <v>149.0566037735849</v>
      </c>
      <c r="F10" s="57">
        <v>167.9245283018868</v>
      </c>
      <c r="G10" s="57">
        <v>175.47169811320757</v>
      </c>
      <c r="H10" s="57">
        <v>201.88679245283021</v>
      </c>
      <c r="I10" s="57">
        <v>228.30188679245285</v>
      </c>
      <c r="J10" s="57">
        <v>166.98113207547169</v>
      </c>
      <c r="K10" s="57">
        <v>150</v>
      </c>
      <c r="L10" s="57">
        <f t="shared" si="0"/>
        <v>150.9433962264151</v>
      </c>
      <c r="M10" s="57">
        <f t="shared" si="0"/>
        <v>89.149999999999991</v>
      </c>
      <c r="N10" s="57"/>
      <c r="O10" s="6">
        <f>K10/J10-1</f>
        <v>-0.10169491525423724</v>
      </c>
      <c r="P10" s="150">
        <v>53</v>
      </c>
      <c r="Q10" s="57">
        <v>80</v>
      </c>
      <c r="R10" s="57">
        <v>71.319999999999993</v>
      </c>
      <c r="Z10" s="6"/>
      <c r="AA10"/>
    </row>
    <row r="11" spans="1:28" x14ac:dyDescent="0.3">
      <c r="A11" s="57" t="s">
        <v>237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Q11" s="57"/>
      <c r="R11" s="57"/>
    </row>
    <row r="12" spans="1:28" x14ac:dyDescent="0.3">
      <c r="A12" s="57"/>
      <c r="B12" s="57"/>
      <c r="C12" s="57"/>
      <c r="D12" s="57"/>
      <c r="E12" s="57"/>
      <c r="F12" s="57"/>
      <c r="G12" s="57"/>
      <c r="H12" s="57"/>
      <c r="I12" s="57"/>
      <c r="J12" s="6"/>
      <c r="K12" s="57"/>
      <c r="L12" s="57"/>
      <c r="M12" s="57"/>
      <c r="N12" s="57"/>
      <c r="O12" s="57"/>
      <c r="Q12" s="57"/>
      <c r="R12" s="57"/>
    </row>
    <row r="33" spans="22:22" x14ac:dyDescent="0.3">
      <c r="V33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A1D7-A250-4EE2-BDD8-A7F3EAB277F1}">
  <dimension ref="A1:C45"/>
  <sheetViews>
    <sheetView topLeftCell="B1" zoomScale="80" zoomScaleNormal="80" workbookViewId="0">
      <pane xSplit="1" ySplit="6" topLeftCell="C13" activePane="bottomRight" state="frozen"/>
      <selection activeCell="B1" sqref="B1"/>
      <selection pane="topRight" activeCell="C1" sqref="C1"/>
      <selection pane="bottomLeft" activeCell="B7" sqref="B7"/>
      <selection pane="bottomRight" activeCell="T15" sqref="T15"/>
    </sheetView>
  </sheetViews>
  <sheetFormatPr defaultRowHeight="14.4" x14ac:dyDescent="0.3"/>
  <sheetData>
    <row r="1" spans="1:3" ht="25.8" x14ac:dyDescent="0.5">
      <c r="B1" s="1" t="s">
        <v>137</v>
      </c>
    </row>
    <row r="2" spans="1:3" x14ac:dyDescent="0.3">
      <c r="B2" s="80" t="s">
        <v>138</v>
      </c>
    </row>
    <row r="6" spans="1:3" x14ac:dyDescent="0.3">
      <c r="C6" t="s">
        <v>136</v>
      </c>
    </row>
    <row r="7" spans="1:3" x14ac:dyDescent="0.3">
      <c r="A7">
        <v>2019</v>
      </c>
      <c r="B7" s="81">
        <v>43831</v>
      </c>
      <c r="C7" s="17">
        <v>250.73345908596298</v>
      </c>
    </row>
    <row r="8" spans="1:3" x14ac:dyDescent="0.3">
      <c r="B8" s="81">
        <v>43862</v>
      </c>
      <c r="C8" s="17">
        <v>252.55573792025865</v>
      </c>
    </row>
    <row r="9" spans="1:3" x14ac:dyDescent="0.3">
      <c r="B9" s="81">
        <v>43891</v>
      </c>
      <c r="C9" s="17">
        <v>231.38777689581096</v>
      </c>
    </row>
    <row r="10" spans="1:3" x14ac:dyDescent="0.3">
      <c r="B10" s="81">
        <v>43922</v>
      </c>
      <c r="C10" s="17">
        <v>123.46099468682505</v>
      </c>
    </row>
    <row r="11" spans="1:3" x14ac:dyDescent="0.3">
      <c r="A11">
        <v>2020</v>
      </c>
      <c r="B11" s="81">
        <v>43952</v>
      </c>
      <c r="C11" s="17">
        <v>173.32045452173912</v>
      </c>
    </row>
    <row r="12" spans="1:3" x14ac:dyDescent="0.3">
      <c r="B12" s="81">
        <v>43983</v>
      </c>
      <c r="C12" s="17">
        <v>205.85166247567568</v>
      </c>
    </row>
    <row r="13" spans="1:3" x14ac:dyDescent="0.3">
      <c r="B13" s="81">
        <v>44013</v>
      </c>
      <c r="C13" s="17">
        <v>218.97467520811099</v>
      </c>
    </row>
    <row r="14" spans="1:3" x14ac:dyDescent="0.3">
      <c r="B14" s="81">
        <v>44044</v>
      </c>
      <c r="C14" s="17">
        <v>228.19137811501597</v>
      </c>
    </row>
    <row r="15" spans="1:3" x14ac:dyDescent="0.3">
      <c r="A15">
        <v>2021</v>
      </c>
      <c r="B15" s="81">
        <v>44075</v>
      </c>
      <c r="C15" s="17">
        <v>237.20371972340422</v>
      </c>
    </row>
    <row r="16" spans="1:3" x14ac:dyDescent="0.3">
      <c r="B16" s="81">
        <v>44105</v>
      </c>
      <c r="C16" s="17">
        <v>245.42426244962886</v>
      </c>
    </row>
    <row r="17" spans="1:3" x14ac:dyDescent="0.3">
      <c r="B17" s="81">
        <v>44136</v>
      </c>
      <c r="C17" s="17">
        <v>247.23819583244963</v>
      </c>
    </row>
    <row r="18" spans="1:3" x14ac:dyDescent="0.3">
      <c r="B18" s="81">
        <v>44166</v>
      </c>
      <c r="C18" s="17">
        <v>246.0436100635593</v>
      </c>
    </row>
    <row r="19" spans="1:3" x14ac:dyDescent="0.3">
      <c r="A19">
        <v>2022</v>
      </c>
      <c r="B19" s="81">
        <v>44197</v>
      </c>
      <c r="C19" s="17">
        <v>243.08596252109706</v>
      </c>
    </row>
    <row r="20" spans="1:3" x14ac:dyDescent="0.3">
      <c r="B20" s="81">
        <v>44228</v>
      </c>
      <c r="C20" s="17">
        <v>250.64488301886789</v>
      </c>
    </row>
    <row r="21" spans="1:3" x14ac:dyDescent="0.3">
      <c r="B21" s="81">
        <v>44256</v>
      </c>
      <c r="C21" s="17">
        <v>260.29142267429762</v>
      </c>
    </row>
    <row r="22" spans="1:3" x14ac:dyDescent="0.3">
      <c r="B22" s="81">
        <v>44287</v>
      </c>
      <c r="C22" s="17">
        <v>259.08300626680449</v>
      </c>
    </row>
    <row r="23" spans="1:3" x14ac:dyDescent="0.3">
      <c r="B23" s="81">
        <v>44317</v>
      </c>
      <c r="C23" s="17">
        <v>252.92230393595042</v>
      </c>
    </row>
    <row r="24" spans="1:3" x14ac:dyDescent="0.3">
      <c r="B24" s="81">
        <v>44348</v>
      </c>
      <c r="C24" s="17">
        <v>251.37959027835052</v>
      </c>
    </row>
    <row r="25" spans="1:3" x14ac:dyDescent="0.3">
      <c r="B25" s="81">
        <v>44378</v>
      </c>
      <c r="C25" s="17">
        <v>219.23079111111113</v>
      </c>
    </row>
    <row r="26" spans="1:3" x14ac:dyDescent="0.3">
      <c r="B26" s="81">
        <v>44409</v>
      </c>
      <c r="C26" s="17">
        <v>238.9847607817259</v>
      </c>
    </row>
    <row r="27" spans="1:3" x14ac:dyDescent="0.3">
      <c r="B27" s="81">
        <v>44440</v>
      </c>
      <c r="C27" s="17">
        <v>245.08129185410331</v>
      </c>
    </row>
    <row r="28" spans="1:3" x14ac:dyDescent="0.3">
      <c r="B28" s="81">
        <v>44470</v>
      </c>
      <c r="C28" s="17">
        <v>233.92370760606059</v>
      </c>
    </row>
    <row r="29" spans="1:3" x14ac:dyDescent="0.3">
      <c r="B29" s="81">
        <v>44501</v>
      </c>
      <c r="C29" s="17">
        <v>251.58244382293762</v>
      </c>
    </row>
    <row r="30" spans="1:3" x14ac:dyDescent="0.3">
      <c r="B30" s="81">
        <v>44531</v>
      </c>
      <c r="C30" s="17">
        <v>254.150395</v>
      </c>
    </row>
    <row r="31" spans="1:3" x14ac:dyDescent="0.3">
      <c r="B31" s="81">
        <v>44562</v>
      </c>
      <c r="C31" s="17">
        <v>261.90865166666663</v>
      </c>
    </row>
    <row r="32" spans="1:3" x14ac:dyDescent="0.3">
      <c r="B32" s="81">
        <v>44593</v>
      </c>
      <c r="C32" s="17">
        <v>264.7946505059524</v>
      </c>
    </row>
    <row r="33" spans="2:3" x14ac:dyDescent="0.3">
      <c r="B33" s="81">
        <v>44621</v>
      </c>
      <c r="C33" s="17">
        <v>265.67984430255405</v>
      </c>
    </row>
    <row r="34" spans="2:3" x14ac:dyDescent="0.3">
      <c r="B34" s="81">
        <v>44652</v>
      </c>
      <c r="C34" s="17">
        <v>255.98754848632814</v>
      </c>
    </row>
    <row r="35" spans="2:3" x14ac:dyDescent="0.3">
      <c r="B35" s="81">
        <v>44682</v>
      </c>
      <c r="C35" s="17">
        <v>262.92300520853541</v>
      </c>
    </row>
    <row r="36" spans="2:3" x14ac:dyDescent="0.3">
      <c r="B36" s="81">
        <v>44713</v>
      </c>
      <c r="C36" s="17">
        <v>258.03804841650668</v>
      </c>
    </row>
    <row r="37" spans="2:3" x14ac:dyDescent="0.3">
      <c r="B37" s="81">
        <v>44743</v>
      </c>
      <c r="C37" s="17">
        <v>254.41469527410209</v>
      </c>
    </row>
    <row r="38" spans="2:3" x14ac:dyDescent="0.3">
      <c r="B38" s="81">
        <v>44774</v>
      </c>
      <c r="C38" s="17">
        <v>257.4168525</v>
      </c>
    </row>
    <row r="39" spans="2:3" x14ac:dyDescent="0.3">
      <c r="B39" s="81">
        <v>44805</v>
      </c>
      <c r="C39" s="17">
        <v>267.06116607917062</v>
      </c>
    </row>
    <row r="40" spans="2:3" x14ac:dyDescent="0.3">
      <c r="B40" s="81">
        <v>44835</v>
      </c>
      <c r="C40" s="17">
        <v>254.16588374647887</v>
      </c>
    </row>
    <row r="41" spans="2:3" x14ac:dyDescent="0.3">
      <c r="B41" s="81">
        <v>44866</v>
      </c>
      <c r="C41" s="17">
        <v>261.14021901685396</v>
      </c>
    </row>
    <row r="42" spans="2:3" x14ac:dyDescent="0.3">
      <c r="B42" s="81">
        <v>44896</v>
      </c>
      <c r="C42" s="17">
        <v>265.31131680037311</v>
      </c>
    </row>
    <row r="43" spans="2:3" x14ac:dyDescent="0.3">
      <c r="B43" s="81">
        <v>44927</v>
      </c>
      <c r="C43" s="17">
        <v>265.21018482726424</v>
      </c>
    </row>
    <row r="44" spans="2:3" x14ac:dyDescent="0.3">
      <c r="B44" s="81">
        <v>44958</v>
      </c>
      <c r="C44" s="17">
        <v>267.93337277108429</v>
      </c>
    </row>
    <row r="45" spans="2:3" x14ac:dyDescent="0.3">
      <c r="B45" s="81">
        <v>44986</v>
      </c>
      <c r="C45" s="17">
        <v>274.69901599999997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6B80-AE07-4493-944A-83D2363C1381}">
  <dimension ref="A4:T20"/>
  <sheetViews>
    <sheetView workbookViewId="0">
      <selection activeCell="A32" sqref="A32"/>
    </sheetView>
  </sheetViews>
  <sheetFormatPr defaultRowHeight="14.4" x14ac:dyDescent="0.3"/>
  <cols>
    <col min="1" max="1" width="31.88671875" bestFit="1" customWidth="1"/>
  </cols>
  <sheetData>
    <row r="4" spans="1:20" x14ac:dyDescent="0.3">
      <c r="B4" t="s">
        <v>139</v>
      </c>
      <c r="C4" t="s">
        <v>140</v>
      </c>
      <c r="D4" t="s">
        <v>141</v>
      </c>
      <c r="E4" t="s">
        <v>142</v>
      </c>
      <c r="F4" t="s">
        <v>143</v>
      </c>
      <c r="G4" t="s">
        <v>144</v>
      </c>
      <c r="H4" t="s">
        <v>145</v>
      </c>
      <c r="I4" t="s">
        <v>146</v>
      </c>
      <c r="J4" t="s">
        <v>147</v>
      </c>
      <c r="K4" t="s">
        <v>148</v>
      </c>
      <c r="L4" t="s">
        <v>149</v>
      </c>
      <c r="M4" t="s">
        <v>150</v>
      </c>
      <c r="N4" t="s">
        <v>151</v>
      </c>
      <c r="O4" s="21"/>
      <c r="P4" s="21"/>
    </row>
    <row r="5" spans="1:20" x14ac:dyDescent="0.3">
      <c r="A5" s="16" t="s">
        <v>152</v>
      </c>
      <c r="B5" s="60">
        <v>170.46604185745144</v>
      </c>
      <c r="C5" s="60">
        <v>146.97401768314685</v>
      </c>
      <c r="D5" s="60">
        <v>164.53633205965906</v>
      </c>
      <c r="E5" s="60">
        <v>178.34215013427561</v>
      </c>
      <c r="F5" s="60">
        <v>176.54655319594832</v>
      </c>
      <c r="G5" s="60">
        <v>182.13673718416524</v>
      </c>
      <c r="H5" s="60">
        <v>174.4361173450728</v>
      </c>
      <c r="I5" s="60">
        <v>180.44178900804292</v>
      </c>
      <c r="J5" s="60">
        <v>184.53966776750329</v>
      </c>
      <c r="K5" s="60">
        <v>186.07542311914756</v>
      </c>
      <c r="L5" s="60">
        <v>187.80157540106956</v>
      </c>
      <c r="M5" s="60">
        <v>183.60558668330734</v>
      </c>
      <c r="N5" s="60">
        <v>193.068243</v>
      </c>
      <c r="O5" s="83"/>
      <c r="P5" s="83"/>
      <c r="Q5" s="16"/>
      <c r="R5" s="29"/>
      <c r="S5" s="29"/>
      <c r="T5" s="16"/>
    </row>
    <row r="6" spans="1:20" x14ac:dyDescent="0.3">
      <c r="A6" s="16" t="s">
        <v>153</v>
      </c>
      <c r="B6" s="60">
        <v>112.35790263498923</v>
      </c>
      <c r="C6" s="60">
        <v>80.005521111512095</v>
      </c>
      <c r="D6" s="60">
        <v>110.28296697443182</v>
      </c>
      <c r="E6" s="60">
        <v>119.32514599293287</v>
      </c>
      <c r="F6" s="60">
        <v>134.70588691582259</v>
      </c>
      <c r="G6" s="60">
        <v>136.16230380722894</v>
      </c>
      <c r="H6" s="60">
        <v>135.95495991872673</v>
      </c>
      <c r="I6" s="60">
        <v>135.89833849865954</v>
      </c>
      <c r="J6" s="60">
        <v>151.90298512549538</v>
      </c>
      <c r="K6" s="60">
        <v>141.55477875363255</v>
      </c>
      <c r="L6" s="60">
        <v>131.63537431896825</v>
      </c>
      <c r="M6" s="60">
        <v>123.73881978159126</v>
      </c>
      <c r="N6" s="60">
        <v>125.61957099999999</v>
      </c>
      <c r="O6" s="83"/>
      <c r="P6" s="83"/>
      <c r="Q6" s="16"/>
      <c r="R6" s="29"/>
      <c r="S6" s="29"/>
      <c r="T6" s="16"/>
    </row>
    <row r="7" spans="1:20" x14ac:dyDescent="0.3">
      <c r="A7" s="16" t="s">
        <v>154</v>
      </c>
      <c r="B7" s="60">
        <v>98.726207948164159</v>
      </c>
      <c r="C7" s="60">
        <v>85.752212414290852</v>
      </c>
      <c r="D7" s="60">
        <v>97.442737670454534</v>
      </c>
      <c r="E7" s="60">
        <v>101.955809385159</v>
      </c>
      <c r="F7" s="60">
        <v>102.42001119105834</v>
      </c>
      <c r="G7" s="60">
        <v>102.71581169018933</v>
      </c>
      <c r="H7" s="60">
        <v>97.113563427023351</v>
      </c>
      <c r="I7" s="60">
        <v>101.34285683646115</v>
      </c>
      <c r="J7" s="60">
        <v>110.2388353632761</v>
      </c>
      <c r="K7" s="60">
        <v>113.97293075879884</v>
      </c>
      <c r="L7" s="60">
        <v>110.67594477508655</v>
      </c>
      <c r="M7" s="60">
        <v>109.49751957566303</v>
      </c>
      <c r="N7" s="60">
        <v>108.869145</v>
      </c>
      <c r="O7" s="83"/>
      <c r="P7" s="83"/>
      <c r="Q7" s="16"/>
      <c r="R7" s="29"/>
      <c r="S7" s="29"/>
      <c r="T7" s="16"/>
    </row>
    <row r="8" spans="1:20" x14ac:dyDescent="0.3">
      <c r="A8" s="16" t="s">
        <v>155</v>
      </c>
      <c r="B8" s="60">
        <v>104.31364276457886</v>
      </c>
      <c r="C8" s="60">
        <v>45.868010018044025</v>
      </c>
      <c r="D8" s="60">
        <v>96.720072698863632</v>
      </c>
      <c r="E8" s="60">
        <v>112.47453120848057</v>
      </c>
      <c r="F8" s="60">
        <v>110.51898702060777</v>
      </c>
      <c r="G8" s="60">
        <v>114.41553533907057</v>
      </c>
      <c r="H8" s="60">
        <v>74.295757548256006</v>
      </c>
      <c r="I8" s="60">
        <v>85.00470080428957</v>
      </c>
      <c r="J8" s="60">
        <v>100.89848782034346</v>
      </c>
      <c r="K8" s="60">
        <v>99.057331830804003</v>
      </c>
      <c r="L8" s="60">
        <v>112.51071631330608</v>
      </c>
      <c r="M8" s="60">
        <v>123.35932631513262</v>
      </c>
      <c r="N8" s="60">
        <v>129.72735</v>
      </c>
      <c r="O8" s="83"/>
      <c r="P8" s="83"/>
      <c r="Q8" s="16"/>
      <c r="R8" s="29"/>
      <c r="S8" s="29"/>
      <c r="T8" s="16"/>
    </row>
    <row r="9" spans="1:20" x14ac:dyDescent="0.3">
      <c r="A9" s="16" t="s">
        <v>156</v>
      </c>
      <c r="B9" s="60">
        <v>33.33352820734342</v>
      </c>
      <c r="C9" s="60">
        <v>27.818932313244314</v>
      </c>
      <c r="D9" s="60">
        <v>33.533001306818178</v>
      </c>
      <c r="E9" s="60">
        <v>33.186343420494701</v>
      </c>
      <c r="F9" s="60">
        <v>34.215713880544889</v>
      </c>
      <c r="G9" s="60">
        <v>35.064078567986229</v>
      </c>
      <c r="H9" s="60">
        <v>32.800669393836777</v>
      </c>
      <c r="I9" s="60">
        <v>35.766015804289552</v>
      </c>
      <c r="J9" s="60">
        <v>35.475961624834873</v>
      </c>
      <c r="K9" s="60">
        <v>31.270853199870842</v>
      </c>
      <c r="L9" s="60">
        <v>35.942893626926711</v>
      </c>
      <c r="M9" s="60">
        <v>37.222431163806554</v>
      </c>
      <c r="N9" s="60">
        <v>35.177813999999998</v>
      </c>
      <c r="O9" s="83"/>
      <c r="P9" s="83"/>
      <c r="Q9" s="16"/>
      <c r="R9" s="29"/>
      <c r="S9" s="29"/>
      <c r="T9" s="16"/>
    </row>
    <row r="10" spans="1:20" x14ac:dyDescent="0.3">
      <c r="A10" s="16" t="s">
        <v>157</v>
      </c>
      <c r="B10" s="60">
        <v>36.241668466522682</v>
      </c>
      <c r="C10" s="60">
        <v>24.289390198484298</v>
      </c>
      <c r="D10" s="60">
        <v>34.537676292613632</v>
      </c>
      <c r="E10" s="60">
        <v>36.168519561837456</v>
      </c>
      <c r="F10" s="60">
        <v>36.627046818023061</v>
      </c>
      <c r="G10" s="60">
        <v>37.298605631669538</v>
      </c>
      <c r="H10" s="60">
        <v>36.441836911615312</v>
      </c>
      <c r="I10" s="60">
        <v>36.195825040214487</v>
      </c>
      <c r="J10" s="60">
        <v>38.16704805812418</v>
      </c>
      <c r="K10" s="60">
        <v>39.505627575072651</v>
      </c>
      <c r="L10" s="60">
        <v>39.763707706826047</v>
      </c>
      <c r="M10" s="60">
        <v>38.96592217160687</v>
      </c>
      <c r="N10" s="60">
        <v>39.280382000000003</v>
      </c>
      <c r="O10" s="83"/>
      <c r="P10" s="83"/>
      <c r="Q10" s="16"/>
      <c r="R10" s="29"/>
      <c r="S10" s="29"/>
      <c r="T10" s="16"/>
    </row>
    <row r="11" spans="1:20" x14ac:dyDescent="0.3">
      <c r="A11" s="16" t="s">
        <v>158</v>
      </c>
      <c r="B11" s="60">
        <v>68.305728984881227</v>
      </c>
      <c r="C11" s="60">
        <v>30.044410090220136</v>
      </c>
      <c r="D11" s="60">
        <v>46.510710852272716</v>
      </c>
      <c r="E11" s="60">
        <v>42.967855335689045</v>
      </c>
      <c r="F11" s="60">
        <v>44.48839586447783</v>
      </c>
      <c r="G11" s="60">
        <v>43.71414803442341</v>
      </c>
      <c r="H11" s="60">
        <v>41.465808560785646</v>
      </c>
      <c r="I11" s="60">
        <v>49.232606742627354</v>
      </c>
      <c r="J11" s="60">
        <v>52.605364398943195</v>
      </c>
      <c r="K11" s="60">
        <v>49.070219515660312</v>
      </c>
      <c r="L11" s="60">
        <v>44.3707991569676</v>
      </c>
      <c r="M11" s="60">
        <v>48.027702776911077</v>
      </c>
      <c r="N11" s="60">
        <v>58.583705000000002</v>
      </c>
      <c r="O11" s="83"/>
      <c r="P11" s="83"/>
      <c r="Q11" s="16"/>
      <c r="R11" s="29"/>
      <c r="S11" s="29"/>
      <c r="T11" s="16"/>
    </row>
    <row r="12" spans="1:20" x14ac:dyDescent="0.3">
      <c r="A12" s="16" t="s">
        <v>159</v>
      </c>
      <c r="B12" s="60">
        <v>22.069567904967609</v>
      </c>
      <c r="C12" s="60">
        <v>11.622893742331287</v>
      </c>
      <c r="D12" s="60">
        <v>22.864026477272724</v>
      </c>
      <c r="E12" s="60">
        <v>24.603259420494698</v>
      </c>
      <c r="F12" s="60">
        <v>24.996106587495635</v>
      </c>
      <c r="G12" s="60">
        <v>24.355614237521515</v>
      </c>
      <c r="H12" s="60">
        <v>23.580345858449036</v>
      </c>
      <c r="I12" s="60">
        <v>23.761332627345848</v>
      </c>
      <c r="J12" s="60">
        <v>24.757097873183618</v>
      </c>
      <c r="K12" s="60">
        <v>24.170874962867295</v>
      </c>
      <c r="L12" s="60">
        <v>24.659772494495126</v>
      </c>
      <c r="M12" s="60">
        <v>25.481324218408737</v>
      </c>
      <c r="N12" s="60">
        <v>24.297253999999999</v>
      </c>
      <c r="O12" s="83"/>
      <c r="P12" s="83"/>
      <c r="Q12" s="16"/>
      <c r="R12" s="29"/>
      <c r="S12" s="29"/>
      <c r="T12" s="16"/>
    </row>
    <row r="13" spans="1:20" x14ac:dyDescent="0.3">
      <c r="A13" s="16" t="s">
        <v>160</v>
      </c>
      <c r="B13" s="60">
        <v>17.586057537796982</v>
      </c>
      <c r="C13" s="60">
        <v>10.15271948033201</v>
      </c>
      <c r="D13" s="60">
        <v>16.496676306818181</v>
      </c>
      <c r="E13" s="60">
        <v>17.194872339222613</v>
      </c>
      <c r="F13" s="60">
        <v>17.635695717778557</v>
      </c>
      <c r="G13" s="60">
        <v>16.951279600688469</v>
      </c>
      <c r="H13" s="60">
        <v>16.04253578056214</v>
      </c>
      <c r="I13" s="60">
        <v>17.621677037533516</v>
      </c>
      <c r="J13" s="60">
        <v>18.28795101717305</v>
      </c>
      <c r="K13" s="60">
        <v>16.626438191798517</v>
      </c>
      <c r="L13" s="60">
        <v>16.896054734193143</v>
      </c>
      <c r="M13" s="60">
        <v>17.676928474258972</v>
      </c>
      <c r="N13" s="60">
        <v>17.316958</v>
      </c>
      <c r="O13" s="83"/>
      <c r="P13" s="83"/>
      <c r="Q13" s="16"/>
      <c r="R13" s="29"/>
      <c r="S13" s="29"/>
      <c r="T13" s="16"/>
    </row>
    <row r="14" spans="1:20" x14ac:dyDescent="0.3">
      <c r="A14" s="16" t="s">
        <v>161</v>
      </c>
      <c r="B14" s="60">
        <v>21.708062980561561</v>
      </c>
      <c r="C14" s="60">
        <v>9.3465581378563698</v>
      </c>
      <c r="D14" s="60">
        <v>17.428476605113634</v>
      </c>
      <c r="E14" s="60">
        <v>21.788184848056535</v>
      </c>
      <c r="F14" s="60">
        <v>23.010317038071957</v>
      </c>
      <c r="G14" s="60">
        <v>21.883280096385544</v>
      </c>
      <c r="H14" s="60">
        <v>23.178381781239416</v>
      </c>
      <c r="I14" s="60">
        <v>24.26449246648794</v>
      </c>
      <c r="J14" s="60">
        <v>23.73514858652576</v>
      </c>
      <c r="K14" s="60">
        <v>24.709549809493058</v>
      </c>
      <c r="L14" s="60">
        <v>24.080234438502679</v>
      </c>
      <c r="M14" s="60">
        <v>23.515104187207491</v>
      </c>
      <c r="N14" s="60">
        <v>23.845818999999999</v>
      </c>
      <c r="O14" s="83"/>
      <c r="P14" s="83"/>
      <c r="Q14" s="16"/>
      <c r="R14" s="29"/>
      <c r="S14" s="29"/>
      <c r="T14" s="16"/>
    </row>
    <row r="15" spans="1:20" x14ac:dyDescent="0.3">
      <c r="A15" s="16" t="s">
        <v>162</v>
      </c>
      <c r="B15" s="60">
        <v>15.981507602591797</v>
      </c>
      <c r="C15" s="60">
        <v>11.995824640923853</v>
      </c>
      <c r="D15" s="60">
        <v>16.280441974431817</v>
      </c>
      <c r="E15" s="60">
        <v>17.710797116607775</v>
      </c>
      <c r="F15" s="60">
        <v>16.940961858190711</v>
      </c>
      <c r="G15" s="60">
        <v>16.79607077452668</v>
      </c>
      <c r="H15" s="60">
        <v>17.127482641381647</v>
      </c>
      <c r="I15" s="60">
        <v>17.753449705093839</v>
      </c>
      <c r="J15" s="60">
        <v>18.860991241743726</v>
      </c>
      <c r="K15" s="60">
        <v>18.300035763642235</v>
      </c>
      <c r="L15" s="60">
        <v>17.74868942434728</v>
      </c>
      <c r="M15" s="60">
        <v>17.924582751950076</v>
      </c>
      <c r="N15" s="60">
        <v>18.558828999999999</v>
      </c>
      <c r="O15" s="83"/>
      <c r="P15" s="83"/>
      <c r="Q15" s="16"/>
      <c r="R15" s="29"/>
      <c r="S15" s="29"/>
      <c r="T15" s="16"/>
    </row>
    <row r="16" spans="1:20" x14ac:dyDescent="0.3">
      <c r="A16" s="16" t="s">
        <v>163</v>
      </c>
      <c r="B16" s="60">
        <v>13.847268984881213</v>
      </c>
      <c r="C16" s="60">
        <v>7.1884328401299165</v>
      </c>
      <c r="D16" s="60">
        <v>10.210658650568181</v>
      </c>
      <c r="E16" s="60">
        <v>13.536512777385161</v>
      </c>
      <c r="F16" s="60">
        <v>13.057854111072306</v>
      </c>
      <c r="G16" s="60">
        <v>13.08323599311532</v>
      </c>
      <c r="H16" s="60">
        <v>12.814396396884526</v>
      </c>
      <c r="I16" s="60">
        <v>12.641065214477214</v>
      </c>
      <c r="J16" s="60">
        <v>12.538285323645972</v>
      </c>
      <c r="K16" s="60">
        <v>13.290792805941233</v>
      </c>
      <c r="L16" s="60">
        <v>13.470610342875119</v>
      </c>
      <c r="M16" s="60">
        <v>13.079078340093606</v>
      </c>
      <c r="N16" s="60">
        <v>13.259741999999999</v>
      </c>
      <c r="O16" s="83"/>
      <c r="P16" s="83"/>
      <c r="Q16" s="16"/>
      <c r="R16" s="29"/>
      <c r="S16" s="29"/>
      <c r="T16" s="16"/>
    </row>
    <row r="17" spans="1:20" x14ac:dyDescent="0.3">
      <c r="A17" s="16" t="s">
        <v>164</v>
      </c>
      <c r="B17" s="60">
        <v>7.9484022894168485</v>
      </c>
      <c r="C17" s="60">
        <v>5.3666490075784914</v>
      </c>
      <c r="D17" s="60">
        <v>7.406201633522727</v>
      </c>
      <c r="E17" s="60">
        <v>8.1074703180212015</v>
      </c>
      <c r="F17" s="60">
        <v>7.6453746978693689</v>
      </c>
      <c r="G17" s="60">
        <v>7.6489674629948361</v>
      </c>
      <c r="H17" s="60">
        <v>6.9566870572299351</v>
      </c>
      <c r="I17" s="60">
        <v>7.8999300000000012</v>
      </c>
      <c r="J17" s="60">
        <v>7.9979753104359315</v>
      </c>
      <c r="K17" s="60">
        <v>7.5641205295447209</v>
      </c>
      <c r="L17" s="60">
        <v>7.9539156464296958</v>
      </c>
      <c r="M17" s="60">
        <v>7.4503299594383776</v>
      </c>
      <c r="N17" s="60">
        <v>7.6858430000000002</v>
      </c>
      <c r="O17" s="83"/>
      <c r="P17" s="83"/>
      <c r="Q17" s="16"/>
      <c r="R17" s="29"/>
      <c r="S17" s="29"/>
      <c r="T17" s="16"/>
    </row>
    <row r="18" spans="1:20" x14ac:dyDescent="0.3">
      <c r="A18" s="16" t="s">
        <v>165</v>
      </c>
      <c r="B18" s="60">
        <v>4.9516332181425495</v>
      </c>
      <c r="C18" s="60">
        <v>1.5179592926741248</v>
      </c>
      <c r="D18" s="60">
        <v>3.8700729971590904</v>
      </c>
      <c r="E18" s="60">
        <v>4.5673009187279145</v>
      </c>
      <c r="F18" s="60">
        <v>4.4122032553265811</v>
      </c>
      <c r="G18" s="60">
        <v>4.1446637659208259</v>
      </c>
      <c r="H18" s="60">
        <v>4.7186809210971896</v>
      </c>
      <c r="I18" s="60">
        <v>5.1423544906166221</v>
      </c>
      <c r="J18" s="60">
        <v>5.1360848084544255</v>
      </c>
      <c r="K18" s="60">
        <v>4.6618023894091065</v>
      </c>
      <c r="L18" s="60">
        <v>4.2533168795218623</v>
      </c>
      <c r="M18" s="60">
        <v>3.9468820717628703</v>
      </c>
      <c r="N18" s="60">
        <v>5.2250699999999997</v>
      </c>
      <c r="O18" s="83"/>
      <c r="P18" s="83"/>
      <c r="Q18" s="16"/>
      <c r="R18" s="29"/>
      <c r="S18" s="29"/>
      <c r="T18" s="16"/>
    </row>
    <row r="19" spans="1:20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P19" s="6"/>
      <c r="R19" s="82"/>
      <c r="S19" s="82"/>
    </row>
    <row r="20" spans="1:20" x14ac:dyDescent="0.3">
      <c r="A20" t="s">
        <v>166</v>
      </c>
      <c r="B20" s="15">
        <v>727.8372213822895</v>
      </c>
      <c r="C20" s="15">
        <v>497.94353097076856</v>
      </c>
      <c r="D20" s="15">
        <v>678.12005249999993</v>
      </c>
      <c r="E20" s="15">
        <v>731.92875277738517</v>
      </c>
      <c r="F20" s="15">
        <v>747.22110815228791</v>
      </c>
      <c r="G20" s="15">
        <v>756.37033218588658</v>
      </c>
      <c r="H20" s="15">
        <v>696.92722354216039</v>
      </c>
      <c r="I20" s="15">
        <v>732.96643427613958</v>
      </c>
      <c r="J20" s="15">
        <v>785.14188431968284</v>
      </c>
      <c r="K20" s="15">
        <v>769.83077920568292</v>
      </c>
      <c r="L20" s="15">
        <v>771.76360525951554</v>
      </c>
      <c r="M20" s="15">
        <v>773.49153847113871</v>
      </c>
      <c r="N20" s="15">
        <v>800.51572499999986</v>
      </c>
      <c r="O20" s="6"/>
      <c r="P20" s="6"/>
      <c r="R20" s="82"/>
      <c r="S20" s="8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C28E-B19B-4E13-A4B6-F814D53F71C5}">
  <dimension ref="A1:N37"/>
  <sheetViews>
    <sheetView zoomScale="50" zoomScaleNormal="50" workbookViewId="0">
      <pane xSplit="1" ySplit="6" topLeftCell="B7" activePane="bottomRight" state="frozen"/>
      <selection activeCell="B122" sqref="B122"/>
      <selection pane="topRight" activeCell="B122" sqref="B122"/>
      <selection pane="bottomLeft" activeCell="B122" sqref="B122"/>
      <selection pane="bottomRight"/>
    </sheetView>
  </sheetViews>
  <sheetFormatPr defaultRowHeight="14.4" x14ac:dyDescent="0.3"/>
  <cols>
    <col min="1" max="1" width="25.88671875" customWidth="1"/>
    <col min="2" max="2" width="11" customWidth="1"/>
  </cols>
  <sheetData>
    <row r="1" spans="1:14" ht="25.8" x14ac:dyDescent="0.5">
      <c r="A1" s="1" t="s">
        <v>194</v>
      </c>
    </row>
    <row r="2" spans="1:14" x14ac:dyDescent="0.3">
      <c r="A2" t="s">
        <v>180</v>
      </c>
    </row>
    <row r="4" spans="1:14" x14ac:dyDescent="0.3">
      <c r="A4" s="109" t="s">
        <v>193</v>
      </c>
    </row>
    <row r="5" spans="1:14" s="107" customFormat="1" ht="18" customHeight="1" x14ac:dyDescent="0.3">
      <c r="A5" s="106"/>
    </row>
    <row r="6" spans="1:14" s="107" customFormat="1" ht="18" customHeight="1" x14ac:dyDescent="0.3">
      <c r="B6" s="108" t="s">
        <v>50</v>
      </c>
      <c r="C6" s="108" t="s">
        <v>181</v>
      </c>
      <c r="D6" s="108" t="s">
        <v>182</v>
      </c>
      <c r="E6" s="108" t="s">
        <v>183</v>
      </c>
      <c r="F6" s="108" t="s">
        <v>51</v>
      </c>
      <c r="G6" s="108" t="s">
        <v>184</v>
      </c>
      <c r="H6" s="108" t="s">
        <v>185</v>
      </c>
      <c r="I6" s="108" t="s">
        <v>186</v>
      </c>
      <c r="J6" s="108" t="s">
        <v>39</v>
      </c>
      <c r="K6" s="108" t="s">
        <v>187</v>
      </c>
      <c r="L6" s="107" t="s">
        <v>188</v>
      </c>
      <c r="M6" s="107" t="s">
        <v>40</v>
      </c>
      <c r="N6" s="107" t="s">
        <v>41</v>
      </c>
    </row>
    <row r="7" spans="1:14" s="107" customFormat="1" ht="18" customHeight="1" x14ac:dyDescent="0.3">
      <c r="A7" s="109" t="s">
        <v>189</v>
      </c>
      <c r="B7" s="110">
        <f>B33/10^6/B14</f>
        <v>4.3701085719013602</v>
      </c>
      <c r="C7" s="110">
        <f t="shared" ref="C7:N7" si="0">C33/10^6/C14</f>
        <v>3.4707752499099191</v>
      </c>
      <c r="D7" s="110">
        <f t="shared" si="0"/>
        <v>4.0928783016653281</v>
      </c>
      <c r="E7" s="110">
        <f t="shared" si="0"/>
        <v>4.2357048511117732</v>
      </c>
      <c r="F7" s="110">
        <f t="shared" si="0"/>
        <v>4.2569605167734279</v>
      </c>
      <c r="G7" s="110">
        <f t="shared" si="0"/>
        <v>4.3288156435541509</v>
      </c>
      <c r="H7" s="110">
        <f t="shared" si="0"/>
        <v>4.2028920138257018</v>
      </c>
      <c r="I7" s="110">
        <f t="shared" si="0"/>
        <v>4.3243401719672976</v>
      </c>
      <c r="J7" s="110">
        <f t="shared" si="0"/>
        <v>4.3757565704983667</v>
      </c>
      <c r="K7" s="110">
        <f t="shared" si="0"/>
        <v>4.3787540619932672</v>
      </c>
      <c r="L7" s="110">
        <f t="shared" si="0"/>
        <v>4.3757983445924165</v>
      </c>
      <c r="M7" s="110">
        <f t="shared" si="0"/>
        <v>4.4059096096721593</v>
      </c>
      <c r="N7" s="110">
        <f t="shared" si="0"/>
        <v>4.4233866358099965</v>
      </c>
    </row>
    <row r="8" spans="1:14" s="107" customFormat="1" ht="18" customHeight="1" x14ac:dyDescent="0.3">
      <c r="A8" s="109" t="s">
        <v>190</v>
      </c>
      <c r="B8" s="110">
        <f t="shared" ref="B8:N11" si="1">B34/10^6/B15</f>
        <v>1.282956469826769</v>
      </c>
      <c r="C8" s="110">
        <f t="shared" si="1"/>
        <v>1.2773208168654</v>
      </c>
      <c r="D8" s="110">
        <f t="shared" si="1"/>
        <v>1.2798350833342502</v>
      </c>
      <c r="E8" s="110">
        <f t="shared" si="1"/>
        <v>1.285572037813286</v>
      </c>
      <c r="F8" s="110">
        <f t="shared" si="1"/>
        <v>1.2780539378871518</v>
      </c>
      <c r="G8" s="110">
        <f t="shared" si="1"/>
        <v>1.2848132373077628</v>
      </c>
      <c r="H8" s="110">
        <f t="shared" si="1"/>
        <v>1.2926518094778134</v>
      </c>
      <c r="I8" s="110">
        <f t="shared" si="1"/>
        <v>1.2955563391489295</v>
      </c>
      <c r="J8" s="110">
        <f t="shared" si="1"/>
        <v>1.307636923030445</v>
      </c>
      <c r="K8" s="110">
        <f t="shared" si="1"/>
        <v>1.2962162759903824</v>
      </c>
      <c r="L8" s="110">
        <f t="shared" si="1"/>
        <v>1.3025950251713396</v>
      </c>
      <c r="M8" s="110">
        <f t="shared" si="1"/>
        <v>1.2936403786820501</v>
      </c>
      <c r="N8" s="110">
        <f t="shared" si="1"/>
        <v>1.309698658525406</v>
      </c>
    </row>
    <row r="9" spans="1:14" s="107" customFormat="1" ht="18" customHeight="1" x14ac:dyDescent="0.3">
      <c r="A9" s="109" t="s">
        <v>191</v>
      </c>
      <c r="B9" s="110">
        <f t="shared" si="1"/>
        <v>1.0363432963549926</v>
      </c>
      <c r="C9" s="110">
        <f t="shared" si="1"/>
        <v>0.80773923258080393</v>
      </c>
      <c r="D9" s="110">
        <f t="shared" si="1"/>
        <v>0.91776996489221152</v>
      </c>
      <c r="E9" s="110">
        <f t="shared" si="1"/>
        <v>0.96145160558162945</v>
      </c>
      <c r="F9" s="110">
        <f t="shared" si="1"/>
        <v>0.93528527952491547</v>
      </c>
      <c r="G9" s="110">
        <f t="shared" si="1"/>
        <v>0.93349007688116536</v>
      </c>
      <c r="H9" s="110">
        <f t="shared" si="1"/>
        <v>0.9321768503348169</v>
      </c>
      <c r="I9" s="110">
        <f t="shared" si="1"/>
        <v>0.94616324271890295</v>
      </c>
      <c r="J9" s="110">
        <f t="shared" si="1"/>
        <v>0.97333029958336215</v>
      </c>
      <c r="K9" s="110">
        <f t="shared" si="1"/>
        <v>0.97697228016735183</v>
      </c>
      <c r="L9" s="110">
        <f t="shared" si="1"/>
        <v>0.98099140052386258</v>
      </c>
      <c r="M9" s="110">
        <f t="shared" si="1"/>
        <v>0.99548294613120647</v>
      </c>
      <c r="N9" s="110">
        <f t="shared" si="1"/>
        <v>1.0098106580829704</v>
      </c>
    </row>
    <row r="10" spans="1:14" s="107" customFormat="1" ht="18" customHeight="1" x14ac:dyDescent="0.3">
      <c r="A10" s="109" t="s">
        <v>4</v>
      </c>
      <c r="B10" s="110">
        <f t="shared" si="1"/>
        <v>2.165266379471166</v>
      </c>
      <c r="C10" s="110">
        <f t="shared" si="1"/>
        <v>1.5183974269507641</v>
      </c>
      <c r="D10" s="110">
        <f t="shared" si="1"/>
        <v>1.948500198368643</v>
      </c>
      <c r="E10" s="110">
        <f t="shared" si="1"/>
        <v>2.0570795120984755</v>
      </c>
      <c r="F10" s="110">
        <f t="shared" si="1"/>
        <v>2.0808206059763923</v>
      </c>
      <c r="G10" s="110">
        <f t="shared" si="1"/>
        <v>2.1449064634107828</v>
      </c>
      <c r="H10" s="110">
        <f t="shared" si="1"/>
        <v>1.9980804635924649</v>
      </c>
      <c r="I10" s="110">
        <f t="shared" si="1"/>
        <v>2.1643555812371131</v>
      </c>
      <c r="J10" s="110">
        <f t="shared" si="1"/>
        <v>2.2447629660567641</v>
      </c>
      <c r="K10" s="110">
        <f t="shared" si="1"/>
        <v>2.2494670791755587</v>
      </c>
      <c r="L10" s="110">
        <f t="shared" si="1"/>
        <v>2.2936531681685617</v>
      </c>
      <c r="M10" s="110">
        <f t="shared" si="1"/>
        <v>2.2201384323831683</v>
      </c>
      <c r="N10" s="110">
        <f t="shared" si="1"/>
        <v>2.3119702623093787</v>
      </c>
    </row>
    <row r="11" spans="1:14" s="107" customFormat="1" ht="18" customHeight="1" x14ac:dyDescent="0.3">
      <c r="A11" s="109" t="s">
        <v>192</v>
      </c>
      <c r="B11" s="110">
        <f t="shared" si="1"/>
        <v>1.9411423195422357</v>
      </c>
      <c r="C11" s="110">
        <f t="shared" si="1"/>
        <v>1.5879145067110361</v>
      </c>
      <c r="D11" s="110">
        <f t="shared" si="1"/>
        <v>1.5761318433184992</v>
      </c>
      <c r="E11" s="110">
        <f t="shared" si="1"/>
        <v>1.7523478386723479</v>
      </c>
      <c r="F11" s="110">
        <f t="shared" si="1"/>
        <v>1.8678403183044126</v>
      </c>
      <c r="G11" s="110">
        <f t="shared" si="1"/>
        <v>1.873460385687167</v>
      </c>
      <c r="H11" s="110">
        <f t="shared" si="1"/>
        <v>1.8098259129922638</v>
      </c>
      <c r="I11" s="110">
        <f t="shared" si="1"/>
        <v>1.9633483685368969</v>
      </c>
      <c r="J11" s="110">
        <f t="shared" si="1"/>
        <v>2.0841195638674357</v>
      </c>
      <c r="K11" s="110">
        <f t="shared" si="1"/>
        <v>2.1864796627423968</v>
      </c>
      <c r="L11" s="110">
        <f t="shared" si="1"/>
        <v>2.189946297878385</v>
      </c>
      <c r="M11" s="110">
        <f t="shared" si="1"/>
        <v>2.1730460236104387</v>
      </c>
      <c r="N11" s="110">
        <f t="shared" si="1"/>
        <v>2.2689264574045986</v>
      </c>
    </row>
    <row r="12" spans="1:14" s="107" customFormat="1" ht="18" customHeight="1" x14ac:dyDescent="0.3">
      <c r="A12" s="107" t="s">
        <v>195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4" s="107" customFormat="1" ht="18" customHeight="1" x14ac:dyDescent="0.3"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4" s="107" customFormat="1" ht="18" customHeight="1" x14ac:dyDescent="0.3">
      <c r="A14" s="109" t="s">
        <v>189</v>
      </c>
      <c r="B14" s="112">
        <f>B20/$N20</f>
        <v>0.8560281469492016</v>
      </c>
      <c r="C14" s="112">
        <f t="shared" ref="C14:N14" si="2">C20/$N20</f>
        <v>0.8601172040115177</v>
      </c>
      <c r="D14" s="112">
        <f t="shared" si="2"/>
        <v>0.86365078445502941</v>
      </c>
      <c r="E14" s="112">
        <f t="shared" si="2"/>
        <v>0.86486132972653373</v>
      </c>
      <c r="F14" s="112">
        <f t="shared" si="2"/>
        <v>0.87905666074237787</v>
      </c>
      <c r="G14" s="112">
        <f t="shared" si="2"/>
        <v>0.89067480889528794</v>
      </c>
      <c r="H14" s="112">
        <f t="shared" si="2"/>
        <v>0.90166963443291592</v>
      </c>
      <c r="I14" s="112">
        <f t="shared" si="2"/>
        <v>0.91704613628130849</v>
      </c>
      <c r="J14" s="112">
        <f t="shared" si="2"/>
        <v>0.93118737805261231</v>
      </c>
      <c r="K14" s="112">
        <f t="shared" si="2"/>
        <v>0.94562065827838482</v>
      </c>
      <c r="L14" s="112">
        <f t="shared" si="2"/>
        <v>0.97524581892201323</v>
      </c>
      <c r="M14" s="112">
        <f t="shared" si="2"/>
        <v>0.98853262624183458</v>
      </c>
      <c r="N14" s="112">
        <f t="shared" si="2"/>
        <v>1</v>
      </c>
    </row>
    <row r="15" spans="1:14" s="107" customFormat="1" ht="18" customHeight="1" x14ac:dyDescent="0.3">
      <c r="A15" s="109" t="s">
        <v>190</v>
      </c>
      <c r="B15" s="112">
        <f t="shared" ref="B15:N18" si="3">B21/$N21</f>
        <v>0.89175399913464348</v>
      </c>
      <c r="C15" s="112">
        <f t="shared" si="3"/>
        <v>0.8796611989526073</v>
      </c>
      <c r="D15" s="112">
        <f t="shared" si="3"/>
        <v>0.89878846796055212</v>
      </c>
      <c r="E15" s="112">
        <f t="shared" si="3"/>
        <v>0.90576521698911361</v>
      </c>
      <c r="F15" s="112">
        <f t="shared" si="3"/>
        <v>0.91816706650325508</v>
      </c>
      <c r="G15" s="112">
        <f t="shared" si="3"/>
        <v>0.91617927335520499</v>
      </c>
      <c r="H15" s="112">
        <f t="shared" si="3"/>
        <v>0.93558353369689495</v>
      </c>
      <c r="I15" s="112">
        <f t="shared" si="3"/>
        <v>0.96171725564522037</v>
      </c>
      <c r="J15" s="112">
        <f t="shared" si="3"/>
        <v>0.95873126452103641</v>
      </c>
      <c r="K15" s="112">
        <f t="shared" si="3"/>
        <v>0.96647179314099463</v>
      </c>
      <c r="L15" s="112">
        <f t="shared" si="3"/>
        <v>0.98403642729751306</v>
      </c>
      <c r="M15" s="112">
        <f t="shared" si="3"/>
        <v>0.99595783533160198</v>
      </c>
      <c r="N15" s="112">
        <f t="shared" si="3"/>
        <v>1</v>
      </c>
    </row>
    <row r="16" spans="1:14" s="107" customFormat="1" ht="18" customHeight="1" x14ac:dyDescent="0.3">
      <c r="A16" s="109" t="s">
        <v>191</v>
      </c>
      <c r="B16" s="112">
        <f t="shared" si="3"/>
        <v>0.81170038082475215</v>
      </c>
      <c r="C16" s="112">
        <f t="shared" si="3"/>
        <v>0.80867373068728476</v>
      </c>
      <c r="D16" s="112">
        <f t="shared" si="3"/>
        <v>0.83979518556586108</v>
      </c>
      <c r="E16" s="112">
        <f t="shared" si="3"/>
        <v>0.84270424751815687</v>
      </c>
      <c r="F16" s="112">
        <f t="shared" si="3"/>
        <v>0.84863340429292189</v>
      </c>
      <c r="G16" s="112">
        <f t="shared" si="3"/>
        <v>0.86479906377767735</v>
      </c>
      <c r="H16" s="112">
        <f t="shared" si="3"/>
        <v>0.88267688845780323</v>
      </c>
      <c r="I16" s="112">
        <f t="shared" si="3"/>
        <v>0.89877484250365647</v>
      </c>
      <c r="J16" s="112">
        <f t="shared" si="3"/>
        <v>0.92370586818796407</v>
      </c>
      <c r="K16" s="112">
        <f t="shared" si="3"/>
        <v>0.95176908089654966</v>
      </c>
      <c r="L16" s="112">
        <f t="shared" si="3"/>
        <v>0.9744317533381639</v>
      </c>
      <c r="M16" s="112">
        <f t="shared" si="3"/>
        <v>0.98740397267588575</v>
      </c>
      <c r="N16" s="112">
        <f t="shared" si="3"/>
        <v>1</v>
      </c>
    </row>
    <row r="17" spans="1:14" s="107" customFormat="1" ht="18" customHeight="1" x14ac:dyDescent="0.3">
      <c r="A17" s="109" t="s">
        <v>4</v>
      </c>
      <c r="B17" s="112">
        <f t="shared" si="3"/>
        <v>0.75357637386126164</v>
      </c>
      <c r="C17" s="112">
        <f t="shared" si="3"/>
        <v>0.78739609554015388</v>
      </c>
      <c r="D17" s="112">
        <f t="shared" si="3"/>
        <v>0.82133558202064427</v>
      </c>
      <c r="E17" s="112">
        <f t="shared" si="3"/>
        <v>0.82797785572869065</v>
      </c>
      <c r="F17" s="112">
        <f t="shared" si="3"/>
        <v>0.88464126843407287</v>
      </c>
      <c r="G17" s="112">
        <f t="shared" si="3"/>
        <v>0.9379030458965445</v>
      </c>
      <c r="H17" s="112">
        <f t="shared" si="3"/>
        <v>0.94725126742502419</v>
      </c>
      <c r="I17" s="112">
        <f t="shared" si="3"/>
        <v>0.91545151158228133</v>
      </c>
      <c r="J17" s="112">
        <f t="shared" si="3"/>
        <v>0.96326267090643025</v>
      </c>
      <c r="K17" s="112">
        <f t="shared" si="3"/>
        <v>1.0052628196068472</v>
      </c>
      <c r="L17" s="112">
        <f t="shared" si="3"/>
        <v>1.0012225117204232</v>
      </c>
      <c r="M17" s="112">
        <f t="shared" si="3"/>
        <v>0.97849394896178477</v>
      </c>
      <c r="N17" s="112">
        <f t="shared" si="3"/>
        <v>1</v>
      </c>
    </row>
    <row r="18" spans="1:14" s="107" customFormat="1" ht="18" customHeight="1" x14ac:dyDescent="0.3">
      <c r="A18" s="109" t="s">
        <v>192</v>
      </c>
      <c r="B18" s="112">
        <f t="shared" si="3"/>
        <v>0.73155789026054607</v>
      </c>
      <c r="C18" s="112">
        <f t="shared" si="3"/>
        <v>0.73192348860704004</v>
      </c>
      <c r="D18" s="112">
        <f t="shared" si="3"/>
        <v>0.76699579723697919</v>
      </c>
      <c r="E18" s="112">
        <f t="shared" si="3"/>
        <v>0.78002847565748124</v>
      </c>
      <c r="F18" s="112">
        <f t="shared" si="3"/>
        <v>0.78205201744933828</v>
      </c>
      <c r="G18" s="112">
        <f t="shared" si="3"/>
        <v>0.80596812245825156</v>
      </c>
      <c r="H18" s="112">
        <f t="shared" si="3"/>
        <v>0.83904136565177145</v>
      </c>
      <c r="I18" s="112">
        <f t="shared" si="3"/>
        <v>0.87245834135620182</v>
      </c>
      <c r="J18" s="112">
        <f t="shared" si="3"/>
        <v>0.89598925640616178</v>
      </c>
      <c r="K18" s="112">
        <f t="shared" si="3"/>
        <v>0.95739565134267457</v>
      </c>
      <c r="L18" s="112">
        <f t="shared" si="3"/>
        <v>0.99130225341216138</v>
      </c>
      <c r="M18" s="112">
        <f t="shared" si="3"/>
        <v>1.0245111699980542</v>
      </c>
      <c r="N18" s="112">
        <f t="shared" si="3"/>
        <v>1</v>
      </c>
    </row>
    <row r="19" spans="1:14" s="107" customFormat="1" ht="18" customHeight="1" x14ac:dyDescent="0.3">
      <c r="A19" s="109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4" s="107" customFormat="1" ht="18" customHeight="1" x14ac:dyDescent="0.3">
      <c r="A20" s="109" t="s">
        <v>189</v>
      </c>
      <c r="B20" s="112">
        <f>B33/B26</f>
        <v>1.2237958067596029</v>
      </c>
      <c r="C20" s="112">
        <f t="shared" ref="C20:N20" si="4">C33/C26</f>
        <v>1.2296416085644823</v>
      </c>
      <c r="D20" s="112">
        <f t="shared" si="4"/>
        <v>1.2346932893357618</v>
      </c>
      <c r="E20" s="112">
        <f t="shared" si="4"/>
        <v>1.2364239102650378</v>
      </c>
      <c r="F20" s="112">
        <f t="shared" si="4"/>
        <v>1.256717853442803</v>
      </c>
      <c r="G20" s="112">
        <f t="shared" si="4"/>
        <v>1.2733274019051</v>
      </c>
      <c r="H20" s="112">
        <f t="shared" si="4"/>
        <v>1.2890458352731573</v>
      </c>
      <c r="I20" s="112">
        <f t="shared" si="4"/>
        <v>1.3110284050657026</v>
      </c>
      <c r="J20" s="112">
        <f t="shared" si="4"/>
        <v>1.3312450211241491</v>
      </c>
      <c r="K20" s="112">
        <f t="shared" si="4"/>
        <v>1.35187914148694</v>
      </c>
      <c r="L20" s="112">
        <f t="shared" si="4"/>
        <v>1.3942318929700095</v>
      </c>
      <c r="M20" s="112">
        <f t="shared" si="4"/>
        <v>1.4132269916021869</v>
      </c>
      <c r="N20" s="112">
        <f t="shared" si="4"/>
        <v>1.4296209898250289</v>
      </c>
    </row>
    <row r="21" spans="1:14" s="107" customFormat="1" ht="18" customHeight="1" x14ac:dyDescent="0.3">
      <c r="A21" s="109" t="s">
        <v>190</v>
      </c>
      <c r="B21" s="112">
        <f t="shared" ref="B21:N24" si="5">B34/B27</f>
        <v>1.2880473523439167</v>
      </c>
      <c r="C21" s="112">
        <f t="shared" si="5"/>
        <v>1.2705805405639743</v>
      </c>
      <c r="D21" s="112">
        <f t="shared" si="5"/>
        <v>1.2982079223611522</v>
      </c>
      <c r="E21" s="112">
        <f t="shared" si="5"/>
        <v>1.3082851220405785</v>
      </c>
      <c r="F21" s="112">
        <f t="shared" si="5"/>
        <v>1.3261983239397108</v>
      </c>
      <c r="G21" s="112">
        <f t="shared" si="5"/>
        <v>1.323327160251252</v>
      </c>
      <c r="H21" s="112">
        <f t="shared" si="5"/>
        <v>1.3513546276711454</v>
      </c>
      <c r="I21" s="112">
        <f t="shared" si="5"/>
        <v>1.3891021134072314</v>
      </c>
      <c r="J21" s="112">
        <f t="shared" si="5"/>
        <v>1.3847891549395825</v>
      </c>
      <c r="K21" s="112">
        <f t="shared" si="5"/>
        <v>1.3959695560416292</v>
      </c>
      <c r="L21" s="112">
        <f t="shared" si="5"/>
        <v>1.421339871781337</v>
      </c>
      <c r="M21" s="112">
        <f t="shared" si="5"/>
        <v>1.4385591251510113</v>
      </c>
      <c r="N21" s="112">
        <f t="shared" si="5"/>
        <v>1.4443976181702975</v>
      </c>
    </row>
    <row r="22" spans="1:14" s="107" customFormat="1" ht="18" customHeight="1" x14ac:dyDescent="0.3">
      <c r="A22" s="109" t="s">
        <v>191</v>
      </c>
      <c r="B22" s="112">
        <f t="shared" si="5"/>
        <v>1.1920563760918372</v>
      </c>
      <c r="C22" s="112">
        <f t="shared" si="5"/>
        <v>1.187611463067525</v>
      </c>
      <c r="D22" s="112">
        <f t="shared" si="5"/>
        <v>1.2333161708607703</v>
      </c>
      <c r="E22" s="112">
        <f t="shared" si="5"/>
        <v>1.2375883948618935</v>
      </c>
      <c r="F22" s="112">
        <f t="shared" si="5"/>
        <v>1.2462959048066655</v>
      </c>
      <c r="G22" s="112">
        <f t="shared" si="5"/>
        <v>1.2700366568350827</v>
      </c>
      <c r="H22" s="112">
        <f t="shared" si="5"/>
        <v>1.2962918803190757</v>
      </c>
      <c r="I22" s="112">
        <f t="shared" si="5"/>
        <v>1.3199332007073876</v>
      </c>
      <c r="J22" s="112">
        <f t="shared" si="5"/>
        <v>1.3565466960704071</v>
      </c>
      <c r="K22" s="112">
        <f t="shared" si="5"/>
        <v>1.3977600950451619</v>
      </c>
      <c r="L22" s="112">
        <f t="shared" si="5"/>
        <v>1.4310423058479429</v>
      </c>
      <c r="M22" s="112">
        <f t="shared" si="5"/>
        <v>1.450093198441933</v>
      </c>
      <c r="N22" s="112">
        <f t="shared" si="5"/>
        <v>1.4685916185977554</v>
      </c>
    </row>
    <row r="23" spans="1:14" s="107" customFormat="1" ht="18" customHeight="1" x14ac:dyDescent="0.3">
      <c r="A23" s="109" t="s">
        <v>4</v>
      </c>
      <c r="B23" s="112">
        <f t="shared" si="5"/>
        <v>1.3501905250938717</v>
      </c>
      <c r="C23" s="112">
        <f t="shared" si="5"/>
        <v>1.4107856676116479</v>
      </c>
      <c r="D23" s="112">
        <f t="shared" si="5"/>
        <v>1.4715953939539261</v>
      </c>
      <c r="E23" s="112">
        <f t="shared" si="5"/>
        <v>1.4834964239447304</v>
      </c>
      <c r="F23" s="112">
        <f t="shared" si="5"/>
        <v>1.5850208421828955</v>
      </c>
      <c r="G23" s="112">
        <f t="shared" si="5"/>
        <v>1.6804505156359109</v>
      </c>
      <c r="H23" s="112">
        <f t="shared" si="5"/>
        <v>1.697199820115241</v>
      </c>
      <c r="I23" s="112">
        <f t="shared" si="5"/>
        <v>1.6402238711226116</v>
      </c>
      <c r="J23" s="112">
        <f t="shared" si="5"/>
        <v>1.7258876161023662</v>
      </c>
      <c r="K23" s="112">
        <f t="shared" si="5"/>
        <v>1.801139713693044</v>
      </c>
      <c r="L23" s="112">
        <f t="shared" si="5"/>
        <v>1.7939006525760401</v>
      </c>
      <c r="M23" s="112">
        <f t="shared" si="5"/>
        <v>1.7531776533550416</v>
      </c>
      <c r="N23" s="112">
        <f t="shared" si="5"/>
        <v>1.7917102657765258</v>
      </c>
    </row>
    <row r="24" spans="1:14" s="107" customFormat="1" ht="18" customHeight="1" x14ac:dyDescent="0.3">
      <c r="A24" s="109" t="s">
        <v>192</v>
      </c>
      <c r="B24" s="112">
        <f t="shared" si="5"/>
        <v>1.171367149367514</v>
      </c>
      <c r="C24" s="112">
        <f t="shared" si="5"/>
        <v>1.1719525437684868</v>
      </c>
      <c r="D24" s="112">
        <f t="shared" si="5"/>
        <v>1.2281101640040608</v>
      </c>
      <c r="E24" s="112">
        <f t="shared" si="5"/>
        <v>1.2489780291085024</v>
      </c>
      <c r="F24" s="112">
        <f t="shared" si="5"/>
        <v>1.2522181149744473</v>
      </c>
      <c r="G24" s="112">
        <f t="shared" si="5"/>
        <v>1.2905124729756814</v>
      </c>
      <c r="H24" s="112">
        <f t="shared" si="5"/>
        <v>1.3434691987737373</v>
      </c>
      <c r="I24" s="112">
        <f t="shared" si="5"/>
        <v>1.3969763074967954</v>
      </c>
      <c r="J24" s="112">
        <f t="shared" si="5"/>
        <v>1.4346539010967549</v>
      </c>
      <c r="K24" s="112">
        <f t="shared" si="5"/>
        <v>1.5329775399329117</v>
      </c>
      <c r="L24" s="112">
        <f t="shared" si="5"/>
        <v>1.5872686361532369</v>
      </c>
      <c r="M24" s="112">
        <f t="shared" si="5"/>
        <v>1.640442601566892</v>
      </c>
      <c r="N24" s="112">
        <f t="shared" si="5"/>
        <v>1.6011954282255485</v>
      </c>
    </row>
    <row r="25" spans="1:14" s="107" customFormat="1" ht="18" customHeight="1" x14ac:dyDescent="0.3"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4" x14ac:dyDescent="0.3">
      <c r="A26" s="109" t="s">
        <v>189</v>
      </c>
      <c r="B26" s="111">
        <v>3056830.168978015</v>
      </c>
      <c r="C26" s="111">
        <v>2427759.0176783195</v>
      </c>
      <c r="D26" s="111">
        <v>2862911.450514066</v>
      </c>
      <c r="E26" s="111">
        <v>2962816.6354987416</v>
      </c>
      <c r="F26" s="111">
        <v>2977684.6780169597</v>
      </c>
      <c r="G26" s="111">
        <v>3027946.3398784837</v>
      </c>
      <c r="H26" s="111">
        <v>2939864.5121600325</v>
      </c>
      <c r="I26" s="111">
        <v>3024815.8097458775</v>
      </c>
      <c r="J26" s="111">
        <v>3060780.865447362</v>
      </c>
      <c r="K26" s="111">
        <v>3062877.5690605813</v>
      </c>
      <c r="L26" s="111">
        <v>3060810.0858451794</v>
      </c>
      <c r="M26" s="111">
        <v>3081872.4969975417</v>
      </c>
      <c r="N26" s="111">
        <v>3094097.4337200895</v>
      </c>
    </row>
    <row r="27" spans="1:14" x14ac:dyDescent="0.3">
      <c r="A27" s="109" t="s">
        <v>190</v>
      </c>
      <c r="B27" s="111">
        <v>888229.42774716311</v>
      </c>
      <c r="C27" s="111">
        <v>884327.69536372996</v>
      </c>
      <c r="D27" s="111">
        <v>886068.39781104855</v>
      </c>
      <c r="E27" s="111">
        <v>890040.26428802533</v>
      </c>
      <c r="F27" s="111">
        <v>884835.25714071514</v>
      </c>
      <c r="G27" s="111">
        <v>889514.92383053794</v>
      </c>
      <c r="H27" s="111">
        <v>894941.80357019056</v>
      </c>
      <c r="I27" s="111">
        <v>896952.69699356472</v>
      </c>
      <c r="J27" s="111">
        <v>905316.44928001531</v>
      </c>
      <c r="K27" s="111">
        <v>897409.59115702158</v>
      </c>
      <c r="L27" s="111">
        <v>901825.79144751886</v>
      </c>
      <c r="M27" s="111">
        <v>895626.21982219804</v>
      </c>
      <c r="N27" s="111">
        <v>906743.85089645698</v>
      </c>
    </row>
    <row r="28" spans="1:14" x14ac:dyDescent="0.3">
      <c r="A28" s="109" t="s">
        <v>191</v>
      </c>
      <c r="B28" s="111">
        <v>705671.5313032472</v>
      </c>
      <c r="C28" s="111">
        <v>550009.42559651239</v>
      </c>
      <c r="D28" s="111">
        <v>624932.04596150364</v>
      </c>
      <c r="E28" s="111">
        <v>654675.94490267162</v>
      </c>
      <c r="F28" s="111">
        <v>636858.65265794378</v>
      </c>
      <c r="G28" s="111">
        <v>635636.25521197158</v>
      </c>
      <c r="H28" s="111">
        <v>634742.04709467187</v>
      </c>
      <c r="I28" s="111">
        <v>644265.72420610778</v>
      </c>
      <c r="J28" s="111">
        <v>662764.43856646819</v>
      </c>
      <c r="K28" s="111">
        <v>665244.35234090954</v>
      </c>
      <c r="L28" s="111">
        <v>667981.0698228929</v>
      </c>
      <c r="M28" s="111">
        <v>677848.71813562175</v>
      </c>
      <c r="N28" s="111">
        <v>687604.8080998587</v>
      </c>
    </row>
    <row r="29" spans="1:14" x14ac:dyDescent="0.3">
      <c r="A29" s="109" t="s">
        <v>4</v>
      </c>
      <c r="B29" s="111">
        <v>1208491.362041028</v>
      </c>
      <c r="C29" s="111">
        <v>847457.01130014565</v>
      </c>
      <c r="D29" s="111">
        <v>1087508.530584974</v>
      </c>
      <c r="E29" s="111">
        <v>1148109.463561587</v>
      </c>
      <c r="F29" s="111">
        <v>1161359.984212942</v>
      </c>
      <c r="G29" s="111">
        <v>1197127.964482127</v>
      </c>
      <c r="H29" s="111">
        <v>1115180.5633744574</v>
      </c>
      <c r="I29" s="111">
        <v>1207983.0219084462</v>
      </c>
      <c r="J29" s="111">
        <v>1252860.4702077128</v>
      </c>
      <c r="K29" s="111">
        <v>1255485.9578262453</v>
      </c>
      <c r="L29" s="111">
        <v>1280147.3608650081</v>
      </c>
      <c r="M29" s="111">
        <v>1239116.8788782724</v>
      </c>
      <c r="N29" s="111">
        <v>1290370.6064927706</v>
      </c>
    </row>
    <row r="30" spans="1:14" x14ac:dyDescent="0.3">
      <c r="A30" s="109" t="s">
        <v>192</v>
      </c>
      <c r="B30" s="111">
        <v>1212308.1825767001</v>
      </c>
      <c r="C30" s="111">
        <v>991705.62113755825</v>
      </c>
      <c r="D30" s="111">
        <v>984346.9544908551</v>
      </c>
      <c r="E30" s="111">
        <v>1094399.7264683095</v>
      </c>
      <c r="F30" s="111">
        <v>1166528.6356546502</v>
      </c>
      <c r="G30" s="111">
        <v>1170038.555358195</v>
      </c>
      <c r="H30" s="111">
        <v>1130296.70275659</v>
      </c>
      <c r="I30" s="111">
        <v>1226176.6015112144</v>
      </c>
      <c r="J30" s="111">
        <v>1301602.2448784192</v>
      </c>
      <c r="K30" s="111">
        <v>1365529.5438642758</v>
      </c>
      <c r="L30" s="111">
        <v>1367694.5732385039</v>
      </c>
      <c r="M30" s="111">
        <v>1357139.7877513415</v>
      </c>
      <c r="N30" s="111">
        <v>1417020.3195740026</v>
      </c>
    </row>
    <row r="33" spans="1:14" x14ac:dyDescent="0.3">
      <c r="A33" s="109" t="s">
        <v>189</v>
      </c>
      <c r="B33" s="111">
        <v>3740935.9427715428</v>
      </c>
      <c r="C33" s="111">
        <v>2985273.5037048962</v>
      </c>
      <c r="D33" s="111">
        <v>3534817.5559122292</v>
      </c>
      <c r="E33" s="111">
        <v>3663297.3298616577</v>
      </c>
      <c r="F33" s="111">
        <v>3742109.4967869972</v>
      </c>
      <c r="G33" s="111">
        <v>3855567.0460655261</v>
      </c>
      <c r="H33" s="111">
        <v>3789620.1056672423</v>
      </c>
      <c r="I33" s="111">
        <v>3965619.4466686593</v>
      </c>
      <c r="J33" s="111">
        <v>4074649.2878788644</v>
      </c>
      <c r="K33" s="111">
        <v>4140640.2985412246</v>
      </c>
      <c r="L33" s="111">
        <v>4267479.0400096215</v>
      </c>
      <c r="M33" s="111">
        <v>4355385.3974333555</v>
      </c>
      <c r="N33" s="111">
        <v>4423386.6358099962</v>
      </c>
    </row>
    <row r="34" spans="1:14" x14ac:dyDescent="0.3">
      <c r="A34" s="109" t="s">
        <v>190</v>
      </c>
      <c r="B34" s="111">
        <v>1144081.5626836857</v>
      </c>
      <c r="C34" s="111">
        <v>1123609.5612109415</v>
      </c>
      <c r="D34" s="111">
        <v>1150301.0137921562</v>
      </c>
      <c r="E34" s="111">
        <v>1164426.435785088</v>
      </c>
      <c r="F34" s="111">
        <v>1173467.0349827795</v>
      </c>
      <c r="G34" s="111">
        <v>1177119.2581537745</v>
      </c>
      <c r="H34" s="111">
        <v>1209383.7477509382</v>
      </c>
      <c r="I34" s="111">
        <v>1245958.8870200769</v>
      </c>
      <c r="J34" s="111">
        <v>1253672.4007513758</v>
      </c>
      <c r="K34" s="111">
        <v>1252756.4685549673</v>
      </c>
      <c r="L34" s="111">
        <v>1281800.9547851193</v>
      </c>
      <c r="M34" s="111">
        <v>1288411.2712497285</v>
      </c>
      <c r="N34" s="111">
        <v>1309698.6585254059</v>
      </c>
    </row>
    <row r="35" spans="1:14" x14ac:dyDescent="0.3">
      <c r="A35" s="109" t="s">
        <v>191</v>
      </c>
      <c r="B35" s="111">
        <v>841200.24831652641</v>
      </c>
      <c r="C35" s="111">
        <v>653197.4986336031</v>
      </c>
      <c r="D35" s="111">
        <v>770738.79797342862</v>
      </c>
      <c r="E35" s="111">
        <v>810219.3518067908</v>
      </c>
      <c r="F35" s="111">
        <v>793714.33074828598</v>
      </c>
      <c r="G35" s="111">
        <v>807281.34453258384</v>
      </c>
      <c r="H35" s="111">
        <v>822810.96174593153</v>
      </c>
      <c r="I35" s="111">
        <v>850387.71945743088</v>
      </c>
      <c r="J35" s="111">
        <v>899070.90941030066</v>
      </c>
      <c r="K35" s="111">
        <v>929852.00915628683</v>
      </c>
      <c r="L35" s="111">
        <v>955909.1704221284</v>
      </c>
      <c r="M35" s="111">
        <v>982943.81574104808</v>
      </c>
      <c r="N35" s="111">
        <v>1009810.6580829705</v>
      </c>
    </row>
    <row r="36" spans="1:14" x14ac:dyDescent="0.3">
      <c r="A36" s="109" t="s">
        <v>4</v>
      </c>
      <c r="B36" s="111">
        <v>1631693.5866855837</v>
      </c>
      <c r="C36" s="111">
        <v>1195580.2054592478</v>
      </c>
      <c r="D36" s="111">
        <v>1600372.5444944501</v>
      </c>
      <c r="E36" s="111">
        <v>1703216.2834907169</v>
      </c>
      <c r="F36" s="111">
        <v>1840779.7802547116</v>
      </c>
      <c r="G36" s="111">
        <v>2011714.3051961586</v>
      </c>
      <c r="H36" s="111">
        <v>1892684.2515551422</v>
      </c>
      <c r="I36" s="111">
        <v>1981362.5884450623</v>
      </c>
      <c r="J36" s="111">
        <v>2162296.3702356792</v>
      </c>
      <c r="K36" s="111">
        <v>2261305.6186248008</v>
      </c>
      <c r="L36" s="111">
        <v>2296457.1860492337</v>
      </c>
      <c r="M36" s="111">
        <v>2172392.021944433</v>
      </c>
      <c r="N36" s="111">
        <v>2311970.2623093789</v>
      </c>
    </row>
    <row r="37" spans="1:14" x14ac:dyDescent="0.3">
      <c r="A37" s="109" t="s">
        <v>192</v>
      </c>
      <c r="B37" s="111">
        <v>1420057.9799797807</v>
      </c>
      <c r="C37" s="111">
        <v>1162231.9253616687</v>
      </c>
      <c r="D37" s="111">
        <v>1208886.4997166619</v>
      </c>
      <c r="E37" s="111">
        <v>1366881.2134212733</v>
      </c>
      <c r="F37" s="111">
        <v>1460748.28920318</v>
      </c>
      <c r="G37" s="111">
        <v>1509949.3495521978</v>
      </c>
      <c r="H37" s="111">
        <v>1518518.8056289931</v>
      </c>
      <c r="I37" s="111">
        <v>1712939.6611181058</v>
      </c>
      <c r="J37" s="111">
        <v>1867348.7382911178</v>
      </c>
      <c r="K37" s="111">
        <v>2093326.1208587687</v>
      </c>
      <c r="L37" s="111">
        <v>2170898.6999384635</v>
      </c>
      <c r="M37" s="111">
        <v>2226309.9241087502</v>
      </c>
      <c r="N37" s="111">
        <v>2268926.4574045986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1. Quarterly change in GDP</vt:lpstr>
      <vt:lpstr>2. Quarterly GDP in R trns</vt:lpstr>
      <vt:lpstr>3. Growth by sector </vt:lpstr>
      <vt:lpstr>4. Electricity supply</vt:lpstr>
      <vt:lpstr>5. Electrical eq imports</vt:lpstr>
      <vt:lpstr>6. World mining prices</vt:lpstr>
      <vt:lpstr>7. Manufacturing sales</vt:lpstr>
      <vt:lpstr>8. Mfg sales by industry </vt:lpstr>
      <vt:lpstr>9. Expenditure on GDP</vt:lpstr>
      <vt:lpstr>10. Empl trends and ratio</vt:lpstr>
      <vt:lpstr>11. Change in sectoral empl</vt:lpstr>
      <vt:lpstr>12. Empl by prodn sector</vt:lpstr>
      <vt:lpstr>13. Employment by occupation</vt:lpstr>
      <vt:lpstr>14. Employment in mfg and other</vt:lpstr>
      <vt:lpstr>15. Empl by mfg industry</vt:lpstr>
      <vt:lpstr>16. Mining employment</vt:lpstr>
      <vt:lpstr>20. Investment rate</vt:lpstr>
      <vt:lpstr>17. Exports, imports, BOT</vt:lpstr>
      <vt:lpstr>18-19 Sector imports &amp; exports</vt:lpstr>
      <vt:lpstr>Table 1. Trade by mfg subsector</vt:lpstr>
      <vt:lpstr>21. Return on assets</vt:lpstr>
      <vt:lpstr>22. Mining &amp; mfg profits</vt:lpstr>
      <vt:lpstr>'3. Growth by sector '!Print_Area</vt:lpstr>
      <vt:lpstr>'3. Growth by sector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Nokwanda Maseko</dc:creator>
  <cp:lastModifiedBy>Nokwanda Maseko</cp:lastModifiedBy>
  <dcterms:created xsi:type="dcterms:W3CDTF">2023-05-31T08:57:47Z</dcterms:created>
  <dcterms:modified xsi:type="dcterms:W3CDTF">2023-06-08T13:20:52Z</dcterms:modified>
</cp:coreProperties>
</file>